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\Desktop\"/>
    </mc:Choice>
  </mc:AlternateContent>
  <bookViews>
    <workbookView xWindow="0" yWindow="0" windowWidth="23775" windowHeight="12330"/>
  </bookViews>
  <sheets>
    <sheet name="After-Tax IRA Lifetime Savings" sheetId="1" r:id="rId1"/>
  </sheets>
  <definedNames>
    <definedName name="_xlnm.Print_Area" localSheetId="0">'After-Tax IRA Lifetime Savings'!$D$7:$AB$54</definedName>
    <definedName name="_xlnm.Print_Titles" localSheetId="0">'After-Tax IRA Lifetime Savings'!$A:$C,'After-Tax IRA Lifetime Savings'!$1:$6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I53" i="1"/>
  <c r="Z54" i="1"/>
  <c r="Z53" i="1"/>
  <c r="V28" i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9" i="1"/>
  <c r="O10" i="1"/>
  <c r="O9" i="1"/>
  <c r="O8" i="1"/>
  <c r="Y8" i="1"/>
  <c r="S2" i="1"/>
  <c r="R8" i="1"/>
  <c r="X8" i="1" s="1"/>
  <c r="Z8" i="1" s="1"/>
  <c r="E49" i="1"/>
  <c r="K49" i="1"/>
  <c r="E50" i="1"/>
  <c r="E51" i="1"/>
  <c r="K51" i="1" s="1"/>
  <c r="E33" i="1"/>
  <c r="K33" i="1" s="1"/>
  <c r="E34" i="1"/>
  <c r="E35" i="1"/>
  <c r="K35" i="1" s="1"/>
  <c r="E36" i="1"/>
  <c r="K36" i="1"/>
  <c r="E37" i="1"/>
  <c r="K37" i="1" s="1"/>
  <c r="E38" i="1"/>
  <c r="E39" i="1"/>
  <c r="K39" i="1" s="1"/>
  <c r="E40" i="1"/>
  <c r="K40" i="1"/>
  <c r="E41" i="1"/>
  <c r="K41" i="1"/>
  <c r="E42" i="1"/>
  <c r="E43" i="1"/>
  <c r="K43" i="1" s="1"/>
  <c r="E44" i="1"/>
  <c r="K44" i="1" s="1"/>
  <c r="E45" i="1"/>
  <c r="K45" i="1" s="1"/>
  <c r="E46" i="1"/>
  <c r="E47" i="1"/>
  <c r="K47" i="1" s="1"/>
  <c r="E48" i="1"/>
  <c r="K48" i="1" s="1"/>
  <c r="E32" i="1"/>
  <c r="K32" i="1" s="1"/>
  <c r="E31" i="1"/>
  <c r="K31" i="1" s="1"/>
  <c r="E22" i="1"/>
  <c r="K22" i="1"/>
  <c r="E23" i="1"/>
  <c r="E24" i="1"/>
  <c r="K24" i="1" s="1"/>
  <c r="E25" i="1"/>
  <c r="K25" i="1"/>
  <c r="E26" i="1"/>
  <c r="K26" i="1" s="1"/>
  <c r="E27" i="1"/>
  <c r="E28" i="1"/>
  <c r="K28" i="1" s="1"/>
  <c r="E29" i="1"/>
  <c r="K29" i="1"/>
  <c r="E30" i="1"/>
  <c r="K30" i="1"/>
  <c r="K21" i="1"/>
  <c r="E19" i="1"/>
  <c r="K19" i="1" s="1"/>
  <c r="E20" i="1"/>
  <c r="K20" i="1" s="1"/>
  <c r="E21" i="1"/>
  <c r="K12" i="1"/>
  <c r="K13" i="1"/>
  <c r="K14" i="1"/>
  <c r="K15" i="1"/>
  <c r="E9" i="1"/>
  <c r="K9" i="1" s="1"/>
  <c r="E10" i="1"/>
  <c r="K10" i="1" s="1"/>
  <c r="E11" i="1"/>
  <c r="K11" i="1" s="1"/>
  <c r="E12" i="1"/>
  <c r="E13" i="1"/>
  <c r="E14" i="1"/>
  <c r="E15" i="1"/>
  <c r="E16" i="1"/>
  <c r="K16" i="1" s="1"/>
  <c r="E17" i="1"/>
  <c r="K17" i="1" s="1"/>
  <c r="E18" i="1"/>
  <c r="K18" i="1" s="1"/>
  <c r="H8" i="1"/>
  <c r="E8" i="1"/>
  <c r="G8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L12" i="1" s="1"/>
  <c r="I8" i="1" l="1"/>
  <c r="F9" i="1" s="1"/>
  <c r="H9" i="1" s="1"/>
  <c r="P8" i="1"/>
  <c r="S8" i="1" s="1"/>
  <c r="U8" i="1" s="1"/>
  <c r="AA8" i="1"/>
  <c r="L51" i="1"/>
  <c r="L11" i="1"/>
  <c r="L43" i="1"/>
  <c r="L19" i="1"/>
  <c r="L35" i="1"/>
  <c r="V8" i="1"/>
  <c r="L26" i="1"/>
  <c r="L18" i="1"/>
  <c r="L10" i="1"/>
  <c r="L48" i="1"/>
  <c r="L40" i="1"/>
  <c r="L32" i="1"/>
  <c r="L24" i="1"/>
  <c r="L16" i="1"/>
  <c r="L47" i="1"/>
  <c r="L15" i="1"/>
  <c r="K8" i="1"/>
  <c r="L8" i="1" s="1"/>
  <c r="L49" i="1"/>
  <c r="L41" i="1"/>
  <c r="L33" i="1"/>
  <c r="L25" i="1"/>
  <c r="L17" i="1"/>
  <c r="L9" i="1"/>
  <c r="L39" i="1"/>
  <c r="L31" i="1"/>
  <c r="L46" i="1"/>
  <c r="L30" i="1"/>
  <c r="L22" i="1"/>
  <c r="L14" i="1"/>
  <c r="L45" i="1"/>
  <c r="L37" i="1"/>
  <c r="L29" i="1"/>
  <c r="L21" i="1"/>
  <c r="L13" i="1"/>
  <c r="L44" i="1"/>
  <c r="L36" i="1"/>
  <c r="L28" i="1"/>
  <c r="L20" i="1"/>
  <c r="K50" i="1"/>
  <c r="L50" i="1" s="1"/>
  <c r="K46" i="1"/>
  <c r="K42" i="1"/>
  <c r="L42" i="1" s="1"/>
  <c r="K38" i="1"/>
  <c r="L38" i="1" s="1"/>
  <c r="K34" i="1"/>
  <c r="L34" i="1" s="1"/>
  <c r="K27" i="1"/>
  <c r="L27" i="1" s="1"/>
  <c r="K23" i="1"/>
  <c r="L23" i="1" s="1"/>
  <c r="T9" i="1" l="1"/>
  <c r="Y9" i="1" s="1"/>
  <c r="G9" i="1"/>
  <c r="I9" i="1" s="1"/>
  <c r="F10" i="1" s="1"/>
  <c r="Q8" i="1"/>
  <c r="L53" i="1"/>
  <c r="G10" i="1"/>
  <c r="H10" i="1"/>
  <c r="P9" i="1" l="1"/>
  <c r="Q9" i="1" s="1"/>
  <c r="R9" i="1"/>
  <c r="I10" i="1"/>
  <c r="F11" i="1" s="1"/>
  <c r="S9" i="1" l="1"/>
  <c r="U9" i="1" s="1"/>
  <c r="T10" i="1" s="1"/>
  <c r="Y10" i="1" s="1"/>
  <c r="P10" i="1"/>
  <c r="S10" i="1" s="1"/>
  <c r="U10" i="1" s="1"/>
  <c r="T11" i="1" s="1"/>
  <c r="Y11" i="1" s="1"/>
  <c r="R10" i="1"/>
  <c r="X10" i="1" s="1"/>
  <c r="X9" i="1"/>
  <c r="Z9" i="1" s="1"/>
  <c r="AA9" i="1" s="1"/>
  <c r="G11" i="1"/>
  <c r="H11" i="1"/>
  <c r="Z10" i="1" l="1"/>
  <c r="AA10" i="1" s="1"/>
  <c r="Q10" i="1"/>
  <c r="O11" i="1" s="1"/>
  <c r="I11" i="1"/>
  <c r="F12" i="1" s="1"/>
  <c r="P11" i="1" l="1"/>
  <c r="Q11" i="1" s="1"/>
  <c r="O12" i="1" s="1"/>
  <c r="R11" i="1"/>
  <c r="G12" i="1"/>
  <c r="H12" i="1"/>
  <c r="P12" i="1" l="1"/>
  <c r="Q12" i="1"/>
  <c r="O13" i="1" s="1"/>
  <c r="R12" i="1"/>
  <c r="X12" i="1" s="1"/>
  <c r="X11" i="1"/>
  <c r="Z11" i="1" s="1"/>
  <c r="AA11" i="1" s="1"/>
  <c r="S11" i="1"/>
  <c r="U11" i="1" s="1"/>
  <c r="T12" i="1" s="1"/>
  <c r="Y12" i="1" s="1"/>
  <c r="I12" i="1"/>
  <c r="F13" i="1" s="1"/>
  <c r="Z12" i="1" l="1"/>
  <c r="AA12" i="1" s="1"/>
  <c r="P13" i="1"/>
  <c r="R13" i="1"/>
  <c r="X13" i="1" s="1"/>
  <c r="Q13" i="1"/>
  <c r="O14" i="1" s="1"/>
  <c r="S12" i="1"/>
  <c r="U12" i="1" s="1"/>
  <c r="G13" i="1"/>
  <c r="H13" i="1"/>
  <c r="S13" i="1" l="1"/>
  <c r="R14" i="1"/>
  <c r="P14" i="1"/>
  <c r="T13" i="1"/>
  <c r="I13" i="1"/>
  <c r="F14" i="1" s="1"/>
  <c r="U13" i="1" l="1"/>
  <c r="T14" i="1" s="1"/>
  <c r="Y14" i="1" s="1"/>
  <c r="S14" i="1"/>
  <c r="U14" i="1" s="1"/>
  <c r="T15" i="1" s="1"/>
  <c r="X14" i="1"/>
  <c r="Y13" i="1"/>
  <c r="Z13" i="1" s="1"/>
  <c r="AA13" i="1" s="1"/>
  <c r="Q14" i="1"/>
  <c r="O15" i="1" s="1"/>
  <c r="G14" i="1"/>
  <c r="H14" i="1"/>
  <c r="Z14" i="1" l="1"/>
  <c r="AA14" i="1" s="1"/>
  <c r="R15" i="1"/>
  <c r="X15" i="1" s="1"/>
  <c r="P15" i="1"/>
  <c r="S15" i="1" s="1"/>
  <c r="U15" i="1" s="1"/>
  <c r="T16" i="1" s="1"/>
  <c r="Y15" i="1"/>
  <c r="I14" i="1"/>
  <c r="F15" i="1" s="1"/>
  <c r="Q15" i="1" l="1"/>
  <c r="O16" i="1" s="1"/>
  <c r="Y16" i="1"/>
  <c r="Z15" i="1"/>
  <c r="AA15" i="1" s="1"/>
  <c r="G15" i="1"/>
  <c r="H15" i="1"/>
  <c r="R16" i="1" l="1"/>
  <c r="P16" i="1"/>
  <c r="S16" i="1" s="1"/>
  <c r="U16" i="1" s="1"/>
  <c r="T17" i="1" s="1"/>
  <c r="Y17" i="1" s="1"/>
  <c r="I15" i="1"/>
  <c r="F16" i="1" s="1"/>
  <c r="Q16" i="1" l="1"/>
  <c r="O17" i="1" s="1"/>
  <c r="X16" i="1"/>
  <c r="Z16" i="1" s="1"/>
  <c r="AA16" i="1" s="1"/>
  <c r="H16" i="1"/>
  <c r="G16" i="1"/>
  <c r="I16" i="1" s="1"/>
  <c r="F17" i="1" s="1"/>
  <c r="R17" i="1" l="1"/>
  <c r="X17" i="1" s="1"/>
  <c r="Z17" i="1" s="1"/>
  <c r="AA17" i="1" s="1"/>
  <c r="P17" i="1"/>
  <c r="S17" i="1" s="1"/>
  <c r="U17" i="1" s="1"/>
  <c r="T18" i="1" s="1"/>
  <c r="Y18" i="1" s="1"/>
  <c r="G17" i="1"/>
  <c r="H17" i="1"/>
  <c r="Q17" i="1" l="1"/>
  <c r="O18" i="1" s="1"/>
  <c r="I17" i="1"/>
  <c r="F18" i="1" s="1"/>
  <c r="R18" i="1" l="1"/>
  <c r="X18" i="1" s="1"/>
  <c r="Z18" i="1" s="1"/>
  <c r="AA18" i="1" s="1"/>
  <c r="P18" i="1"/>
  <c r="Q18" i="1"/>
  <c r="O19" i="1" s="1"/>
  <c r="G18" i="1"/>
  <c r="H18" i="1"/>
  <c r="P19" i="1" l="1"/>
  <c r="Q19" i="1"/>
  <c r="O20" i="1" s="1"/>
  <c r="R19" i="1"/>
  <c r="X19" i="1" s="1"/>
  <c r="S18" i="1"/>
  <c r="U18" i="1" s="1"/>
  <c r="I18" i="1"/>
  <c r="F19" i="1" s="1"/>
  <c r="T19" i="1" l="1"/>
  <c r="R20" i="1"/>
  <c r="X20" i="1" s="1"/>
  <c r="P20" i="1"/>
  <c r="S20" i="1" s="1"/>
  <c r="S19" i="1"/>
  <c r="U19" i="1" s="1"/>
  <c r="H19" i="1"/>
  <c r="G19" i="1"/>
  <c r="I19" i="1" s="1"/>
  <c r="F20" i="1" s="1"/>
  <c r="Q20" i="1" l="1"/>
  <c r="O21" i="1" s="1"/>
  <c r="R21" i="1" s="1"/>
  <c r="X21" i="1" s="1"/>
  <c r="T20" i="1"/>
  <c r="P21" i="1"/>
  <c r="Q21" i="1"/>
  <c r="O22" i="1" s="1"/>
  <c r="Y19" i="1"/>
  <c r="Z19" i="1" s="1"/>
  <c r="AA19" i="1" s="1"/>
  <c r="H20" i="1"/>
  <c r="G20" i="1"/>
  <c r="I20" i="1" s="1"/>
  <c r="F21" i="1" s="1"/>
  <c r="S21" i="1" l="1"/>
  <c r="R22" i="1"/>
  <c r="X22" i="1" s="1"/>
  <c r="P22" i="1"/>
  <c r="Y20" i="1"/>
  <c r="Z20" i="1" s="1"/>
  <c r="AA20" i="1" s="1"/>
  <c r="U20" i="1"/>
  <c r="H21" i="1"/>
  <c r="G21" i="1"/>
  <c r="I21" i="1" s="1"/>
  <c r="F22" i="1" s="1"/>
  <c r="S22" i="1" l="1"/>
  <c r="T21" i="1"/>
  <c r="Y21" i="1" s="1"/>
  <c r="Z21" i="1" s="1"/>
  <c r="AA21" i="1" s="1"/>
  <c r="Q22" i="1"/>
  <c r="O23" i="1" s="1"/>
  <c r="H22" i="1"/>
  <c r="G22" i="1"/>
  <c r="I22" i="1" s="1"/>
  <c r="F23" i="1" s="1"/>
  <c r="R23" i="1" l="1"/>
  <c r="X23" i="1" s="1"/>
  <c r="P23" i="1"/>
  <c r="S23" i="1" s="1"/>
  <c r="U21" i="1"/>
  <c r="H23" i="1"/>
  <c r="G23" i="1"/>
  <c r="T22" i="1" l="1"/>
  <c r="U22" i="1" s="1"/>
  <c r="I23" i="1"/>
  <c r="F24" i="1" s="1"/>
  <c r="G24" i="1" s="1"/>
  <c r="Q23" i="1"/>
  <c r="O24" i="1" s="1"/>
  <c r="H24" i="1"/>
  <c r="I24" i="1" l="1"/>
  <c r="F25" i="1" s="1"/>
  <c r="T23" i="1"/>
  <c r="U23" i="1"/>
  <c r="P24" i="1"/>
  <c r="R24" i="1"/>
  <c r="X24" i="1" s="1"/>
  <c r="Y22" i="1"/>
  <c r="Z22" i="1" s="1"/>
  <c r="AA22" i="1" s="1"/>
  <c r="H25" i="1"/>
  <c r="G25" i="1"/>
  <c r="I25" i="1" s="1"/>
  <c r="F26" i="1" s="1"/>
  <c r="S24" i="1" l="1"/>
  <c r="Q24" i="1"/>
  <c r="O25" i="1" s="1"/>
  <c r="T24" i="1"/>
  <c r="Y24" i="1" s="1"/>
  <c r="Z24" i="1" s="1"/>
  <c r="AA24" i="1" s="1"/>
  <c r="Y23" i="1"/>
  <c r="Z23" i="1" s="1"/>
  <c r="AA23" i="1" s="1"/>
  <c r="H26" i="1"/>
  <c r="G26" i="1"/>
  <c r="I26" i="1" s="1"/>
  <c r="F27" i="1" s="1"/>
  <c r="U24" i="1" l="1"/>
  <c r="T25" i="1" s="1"/>
  <c r="Y25" i="1" s="1"/>
  <c r="P25" i="1"/>
  <c r="R25" i="1"/>
  <c r="Q25" i="1"/>
  <c r="O26" i="1" s="1"/>
  <c r="H27" i="1"/>
  <c r="G27" i="1"/>
  <c r="I27" i="1" s="1"/>
  <c r="F28" i="1" s="1"/>
  <c r="P26" i="1" l="1"/>
  <c r="Q26" i="1" s="1"/>
  <c r="O27" i="1" s="1"/>
  <c r="R26" i="1"/>
  <c r="X26" i="1" s="1"/>
  <c r="S25" i="1"/>
  <c r="U25" i="1" s="1"/>
  <c r="X25" i="1"/>
  <c r="Z25" i="1" s="1"/>
  <c r="AA25" i="1" s="1"/>
  <c r="G28" i="1"/>
  <c r="H28" i="1"/>
  <c r="P27" i="1" l="1"/>
  <c r="Q27" i="1" s="1"/>
  <c r="O28" i="1" s="1"/>
  <c r="R27" i="1"/>
  <c r="X27" i="1" s="1"/>
  <c r="T26" i="1"/>
  <c r="S26" i="1"/>
  <c r="U26" i="1" s="1"/>
  <c r="I28" i="1"/>
  <c r="F29" i="1" s="1"/>
  <c r="T27" i="1" l="1"/>
  <c r="Y26" i="1"/>
  <c r="Z26" i="1" s="1"/>
  <c r="AA26" i="1" s="1"/>
  <c r="P28" i="1"/>
  <c r="R28" i="1"/>
  <c r="X28" i="1" s="1"/>
  <c r="Q28" i="1"/>
  <c r="O29" i="1" s="1"/>
  <c r="S27" i="1"/>
  <c r="U27" i="1" s="1"/>
  <c r="G29" i="1"/>
  <c r="H29" i="1"/>
  <c r="R29" i="1" l="1"/>
  <c r="X29" i="1" s="1"/>
  <c r="P29" i="1"/>
  <c r="S28" i="1"/>
  <c r="T28" i="1"/>
  <c r="U28" i="1"/>
  <c r="Y27" i="1"/>
  <c r="Z27" i="1" s="1"/>
  <c r="AA27" i="1" s="1"/>
  <c r="I29" i="1"/>
  <c r="F30" i="1" s="1"/>
  <c r="S29" i="1" l="1"/>
  <c r="U29" i="1" s="1"/>
  <c r="T29" i="1"/>
  <c r="Y28" i="1"/>
  <c r="Z28" i="1" s="1"/>
  <c r="AA28" i="1" s="1"/>
  <c r="Q29" i="1"/>
  <c r="O30" i="1" s="1"/>
  <c r="H30" i="1"/>
  <c r="G30" i="1"/>
  <c r="I30" i="1" s="1"/>
  <c r="F31" i="1" s="1"/>
  <c r="T30" i="1" l="1"/>
  <c r="Y29" i="1"/>
  <c r="Z29" i="1" s="1"/>
  <c r="AA29" i="1" s="1"/>
  <c r="R30" i="1"/>
  <c r="X30" i="1" s="1"/>
  <c r="P30" i="1"/>
  <c r="S30" i="1" s="1"/>
  <c r="U30" i="1" s="1"/>
  <c r="T31" i="1" s="1"/>
  <c r="Y31" i="1" s="1"/>
  <c r="Q30" i="1"/>
  <c r="O31" i="1" s="1"/>
  <c r="H31" i="1"/>
  <c r="G31" i="1"/>
  <c r="R31" i="1" l="1"/>
  <c r="X31" i="1" s="1"/>
  <c r="Z31" i="1" s="1"/>
  <c r="AA31" i="1" s="1"/>
  <c r="P31" i="1"/>
  <c r="I31" i="1"/>
  <c r="F32" i="1" s="1"/>
  <c r="Y30" i="1"/>
  <c r="Z30" i="1" s="1"/>
  <c r="AA30" i="1" s="1"/>
  <c r="H32" i="1"/>
  <c r="G32" i="1"/>
  <c r="S31" i="1" l="1"/>
  <c r="U31" i="1" s="1"/>
  <c r="T32" i="1" s="1"/>
  <c r="Y32" i="1" s="1"/>
  <c r="Q31" i="1"/>
  <c r="O32" i="1" s="1"/>
  <c r="R32" i="1"/>
  <c r="X32" i="1" s="1"/>
  <c r="Z32" i="1" s="1"/>
  <c r="AA32" i="1" s="1"/>
  <c r="P32" i="1"/>
  <c r="Q32" i="1"/>
  <c r="O33" i="1" s="1"/>
  <c r="I32" i="1"/>
  <c r="F33" i="1" s="1"/>
  <c r="G33" i="1"/>
  <c r="H33" i="1"/>
  <c r="S32" i="1" l="1"/>
  <c r="U32" i="1" s="1"/>
  <c r="T33" i="1" s="1"/>
  <c r="Y33" i="1" s="1"/>
  <c r="P33" i="1"/>
  <c r="R33" i="1"/>
  <c r="X33" i="1" s="1"/>
  <c r="Z33" i="1" s="1"/>
  <c r="AA33" i="1" s="1"/>
  <c r="Q33" i="1"/>
  <c r="O34" i="1" s="1"/>
  <c r="I33" i="1"/>
  <c r="F34" i="1" s="1"/>
  <c r="R34" i="1" l="1"/>
  <c r="X34" i="1" s="1"/>
  <c r="P34" i="1"/>
  <c r="Q34" i="1"/>
  <c r="O35" i="1" s="1"/>
  <c r="S33" i="1"/>
  <c r="U33" i="1" s="1"/>
  <c r="T34" i="1" s="1"/>
  <c r="Y34" i="1" s="1"/>
  <c r="H34" i="1"/>
  <c r="G34" i="1"/>
  <c r="I34" i="1" s="1"/>
  <c r="F35" i="1" s="1"/>
  <c r="S34" i="1" l="1"/>
  <c r="R35" i="1"/>
  <c r="X35" i="1" s="1"/>
  <c r="P35" i="1"/>
  <c r="Q35" i="1"/>
  <c r="O36" i="1" s="1"/>
  <c r="U34" i="1"/>
  <c r="T35" i="1" s="1"/>
  <c r="Y35" i="1" s="1"/>
  <c r="Z34" i="1"/>
  <c r="AA34" i="1" s="1"/>
  <c r="H35" i="1"/>
  <c r="G35" i="1"/>
  <c r="I35" i="1" s="1"/>
  <c r="F36" i="1" s="1"/>
  <c r="Z35" i="1" l="1"/>
  <c r="AA35" i="1" s="1"/>
  <c r="P36" i="1"/>
  <c r="R36" i="1"/>
  <c r="X36" i="1" s="1"/>
  <c r="S35" i="1"/>
  <c r="U35" i="1" s="1"/>
  <c r="T36" i="1" s="1"/>
  <c r="Y36" i="1" s="1"/>
  <c r="G36" i="1"/>
  <c r="H36" i="1"/>
  <c r="Z36" i="1" l="1"/>
  <c r="AA36" i="1" s="1"/>
  <c r="S36" i="1"/>
  <c r="U36" i="1" s="1"/>
  <c r="T37" i="1" s="1"/>
  <c r="Y37" i="1" s="1"/>
  <c r="Q36" i="1"/>
  <c r="O37" i="1" s="1"/>
  <c r="I36" i="1"/>
  <c r="F37" i="1" s="1"/>
  <c r="P37" i="1" l="1"/>
  <c r="R37" i="1"/>
  <c r="X37" i="1" s="1"/>
  <c r="Z37" i="1" s="1"/>
  <c r="AA37" i="1" s="1"/>
  <c r="G37" i="1"/>
  <c r="H37" i="1"/>
  <c r="S37" i="1" l="1"/>
  <c r="U37" i="1" s="1"/>
  <c r="T38" i="1" s="1"/>
  <c r="Y38" i="1" s="1"/>
  <c r="Q37" i="1"/>
  <c r="O38" i="1" s="1"/>
  <c r="I37" i="1"/>
  <c r="F38" i="1" s="1"/>
  <c r="R38" i="1" l="1"/>
  <c r="X38" i="1" s="1"/>
  <c r="Z38" i="1" s="1"/>
  <c r="AA38" i="1" s="1"/>
  <c r="P38" i="1"/>
  <c r="Q38" i="1" s="1"/>
  <c r="O39" i="1" s="1"/>
  <c r="H38" i="1"/>
  <c r="G38" i="1"/>
  <c r="I38" i="1" s="1"/>
  <c r="F39" i="1" s="1"/>
  <c r="R39" i="1" l="1"/>
  <c r="X39" i="1" s="1"/>
  <c r="P39" i="1"/>
  <c r="Q39" i="1" s="1"/>
  <c r="O40" i="1" s="1"/>
  <c r="S38" i="1"/>
  <c r="U38" i="1" s="1"/>
  <c r="G39" i="1"/>
  <c r="H39" i="1"/>
  <c r="S39" i="1" l="1"/>
  <c r="R40" i="1"/>
  <c r="X40" i="1" s="1"/>
  <c r="P40" i="1"/>
  <c r="S40" i="1" s="1"/>
  <c r="T39" i="1"/>
  <c r="Y39" i="1" s="1"/>
  <c r="Z39" i="1" s="1"/>
  <c r="AA39" i="1" s="1"/>
  <c r="I39" i="1"/>
  <c r="F40" i="1" s="1"/>
  <c r="U39" i="1" l="1"/>
  <c r="Q40" i="1"/>
  <c r="O41" i="1" s="1"/>
  <c r="T40" i="1"/>
  <c r="Y40" i="1" s="1"/>
  <c r="Z40" i="1" s="1"/>
  <c r="AA40" i="1" s="1"/>
  <c r="R41" i="1"/>
  <c r="X41" i="1" s="1"/>
  <c r="P41" i="1"/>
  <c r="S41" i="1" s="1"/>
  <c r="G40" i="1"/>
  <c r="H40" i="1"/>
  <c r="Q41" i="1" l="1"/>
  <c r="O42" i="1" s="1"/>
  <c r="P42" i="1"/>
  <c r="R42" i="1"/>
  <c r="X42" i="1" s="1"/>
  <c r="U40" i="1"/>
  <c r="I40" i="1"/>
  <c r="F41" i="1" s="1"/>
  <c r="S42" i="1" l="1"/>
  <c r="T41" i="1"/>
  <c r="Y41" i="1" s="1"/>
  <c r="Z41" i="1" s="1"/>
  <c r="AA41" i="1" s="1"/>
  <c r="Q42" i="1"/>
  <c r="O43" i="1" s="1"/>
  <c r="H41" i="1"/>
  <c r="G41" i="1"/>
  <c r="I41" i="1" s="1"/>
  <c r="F42" i="1" s="1"/>
  <c r="U41" i="1" l="1"/>
  <c r="R43" i="1"/>
  <c r="X43" i="1" s="1"/>
  <c r="P43" i="1"/>
  <c r="S43" i="1" s="1"/>
  <c r="H42" i="1"/>
  <c r="G42" i="1"/>
  <c r="I42" i="1" s="1"/>
  <c r="F43" i="1" s="1"/>
  <c r="Q43" i="1" l="1"/>
  <c r="O44" i="1" s="1"/>
  <c r="T42" i="1"/>
  <c r="U42" i="1" s="1"/>
  <c r="T43" i="1" s="1"/>
  <c r="Y43" i="1" s="1"/>
  <c r="Z43" i="1" s="1"/>
  <c r="AA43" i="1" s="1"/>
  <c r="H43" i="1"/>
  <c r="G43" i="1"/>
  <c r="I43" i="1" s="1"/>
  <c r="F44" i="1" s="1"/>
  <c r="Y42" i="1" l="1"/>
  <c r="Z42" i="1" s="1"/>
  <c r="AA42" i="1" s="1"/>
  <c r="U43" i="1"/>
  <c r="P44" i="1"/>
  <c r="R44" i="1"/>
  <c r="X44" i="1" s="1"/>
  <c r="G44" i="1"/>
  <c r="H44" i="1"/>
  <c r="S44" i="1" l="1"/>
  <c r="Q44" i="1"/>
  <c r="O45" i="1" s="1"/>
  <c r="T44" i="1"/>
  <c r="Y44" i="1" s="1"/>
  <c r="Z44" i="1" s="1"/>
  <c r="AA44" i="1" s="1"/>
  <c r="I44" i="1"/>
  <c r="F45" i="1" s="1"/>
  <c r="U44" i="1" l="1"/>
  <c r="T45" i="1" s="1"/>
  <c r="Y45" i="1" s="1"/>
  <c r="Z45" i="1" s="1"/>
  <c r="AA45" i="1" s="1"/>
  <c r="R45" i="1"/>
  <c r="X45" i="1" s="1"/>
  <c r="P45" i="1"/>
  <c r="S45" i="1" s="1"/>
  <c r="H45" i="1"/>
  <c r="G45" i="1"/>
  <c r="I45" i="1" s="1"/>
  <c r="F46" i="1" s="1"/>
  <c r="U45" i="1" l="1"/>
  <c r="T46" i="1" s="1"/>
  <c r="Y46" i="1" s="1"/>
  <c r="Q45" i="1"/>
  <c r="O46" i="1" s="1"/>
  <c r="H46" i="1"/>
  <c r="G46" i="1"/>
  <c r="I46" i="1" l="1"/>
  <c r="F47" i="1" s="1"/>
  <c r="P46" i="1"/>
  <c r="R46" i="1"/>
  <c r="X46" i="1" s="1"/>
  <c r="Z46" i="1" s="1"/>
  <c r="AA46" i="1" s="1"/>
  <c r="H47" i="1"/>
  <c r="G47" i="1"/>
  <c r="I47" i="1" s="1"/>
  <c r="F48" i="1" s="1"/>
  <c r="H48" i="1" s="1"/>
  <c r="S46" i="1" l="1"/>
  <c r="U46" i="1" s="1"/>
  <c r="T47" i="1" s="1"/>
  <c r="Y47" i="1" s="1"/>
  <c r="G48" i="1"/>
  <c r="Q46" i="1"/>
  <c r="O47" i="1" s="1"/>
  <c r="I48" i="1"/>
  <c r="F49" i="1" s="1"/>
  <c r="P47" i="1" l="1"/>
  <c r="Q47" i="1"/>
  <c r="O48" i="1" s="1"/>
  <c r="R47" i="1"/>
  <c r="H49" i="1"/>
  <c r="G49" i="1"/>
  <c r="I49" i="1" s="1"/>
  <c r="F50" i="1" s="1"/>
  <c r="X47" i="1" l="1"/>
  <c r="Z47" i="1" s="1"/>
  <c r="AA47" i="1" s="1"/>
  <c r="R48" i="1"/>
  <c r="X48" i="1" s="1"/>
  <c r="P48" i="1"/>
  <c r="Q48" i="1"/>
  <c r="O49" i="1" s="1"/>
  <c r="S47" i="1"/>
  <c r="U47" i="1" s="1"/>
  <c r="H50" i="1"/>
  <c r="G50" i="1"/>
  <c r="I50" i="1" s="1"/>
  <c r="F51" i="1" s="1"/>
  <c r="S48" i="1" l="1"/>
  <c r="T48" i="1"/>
  <c r="Y48" i="1" s="1"/>
  <c r="Z48" i="1" s="1"/>
  <c r="AA48" i="1" s="1"/>
  <c r="P49" i="1"/>
  <c r="R49" i="1"/>
  <c r="X49" i="1" s="1"/>
  <c r="Q49" i="1"/>
  <c r="O50" i="1" s="1"/>
  <c r="G51" i="1"/>
  <c r="H51" i="1"/>
  <c r="S49" i="1" l="1"/>
  <c r="P50" i="1"/>
  <c r="R50" i="1"/>
  <c r="X50" i="1" s="1"/>
  <c r="U48" i="1"/>
  <c r="I51" i="1"/>
  <c r="S50" i="1" l="1"/>
  <c r="T49" i="1"/>
  <c r="U49" i="1" s="1"/>
  <c r="Q50" i="1"/>
  <c r="O51" i="1" s="1"/>
  <c r="R51" i="1" l="1"/>
  <c r="X51" i="1" s="1"/>
  <c r="P51" i="1"/>
  <c r="S51" i="1" s="1"/>
  <c r="T50" i="1"/>
  <c r="Y50" i="1" s="1"/>
  <c r="Z50" i="1" s="1"/>
  <c r="AA50" i="1" s="1"/>
  <c r="Y49" i="1"/>
  <c r="Z49" i="1" s="1"/>
  <c r="AA49" i="1" s="1"/>
  <c r="U50" i="1" l="1"/>
  <c r="T51" i="1" s="1"/>
  <c r="Y51" i="1" s="1"/>
  <c r="Z51" i="1" s="1"/>
  <c r="AA51" i="1" s="1"/>
  <c r="AA53" i="1" s="1"/>
  <c r="Q51" i="1"/>
  <c r="U51" i="1" l="1"/>
</calcChain>
</file>

<file path=xl/comments1.xml><?xml version="1.0" encoding="utf-8"?>
<comments xmlns="http://schemas.openxmlformats.org/spreadsheetml/2006/main">
  <authors>
    <author>Jane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Jane:</t>
        </r>
        <r>
          <rPr>
            <sz val="9"/>
            <color indexed="81"/>
            <rFont val="Tahoma"/>
            <family val="2"/>
          </rPr>
          <t xml:space="preserve">
Increases with age and assumed income.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Jane:</t>
        </r>
        <r>
          <rPr>
            <sz val="9"/>
            <color indexed="81"/>
            <rFont val="Tahoma"/>
            <family val="2"/>
          </rPr>
          <t xml:space="preserve">
15% federal + 9% CA state tax
</t>
        </r>
      </text>
    </comment>
  </commentList>
</comments>
</file>

<file path=xl/sharedStrings.xml><?xml version="1.0" encoding="utf-8"?>
<sst xmlns="http://schemas.openxmlformats.org/spreadsheetml/2006/main" count="37" uniqueCount="33">
  <si>
    <t>Period</t>
  </si>
  <si>
    <t>Portfolio Rate:</t>
  </si>
  <si>
    <t>Income Tax:</t>
  </si>
  <si>
    <t>Current Year IRA Contribution</t>
  </si>
  <si>
    <t>Roth Conversion</t>
  </si>
  <si>
    <t>IRA Earnings</t>
  </si>
  <si>
    <t>Tax Expense</t>
  </si>
  <si>
    <t>Roth Earnings</t>
  </si>
  <si>
    <t>Y/E Roth IRA Balance</t>
  </si>
  <si>
    <t>Beginning Roth Balance</t>
  </si>
  <si>
    <t>Future Value of Tax Pmts</t>
  </si>
  <si>
    <t>Current Year Portfolio Contribution</t>
  </si>
  <si>
    <t>Capital Gains Tax</t>
  </si>
  <si>
    <t>Turnover</t>
  </si>
  <si>
    <t>Cash Yield</t>
  </si>
  <si>
    <t>Y/E Portfolio Balance</t>
  </si>
  <si>
    <t>Beginning Balance</t>
  </si>
  <si>
    <t>Portfolio Income</t>
  </si>
  <si>
    <t>Realized Capital Gains</t>
  </si>
  <si>
    <t>Capital Appreciation</t>
  </si>
  <si>
    <t>Cap Apprec'n</t>
  </si>
  <si>
    <t>Y/E Basis</t>
  </si>
  <si>
    <t>Cumulative Embedded Gains</t>
  </si>
  <si>
    <t>Gross Portfolio Earnings</t>
  </si>
  <si>
    <t>Annual Contributions to a Taxable Portfolio</t>
  </si>
  <si>
    <t>Investor Age</t>
  </si>
  <si>
    <t>After-Tax IRA Contributions with Periodic Roth Conversions</t>
  </si>
  <si>
    <t>Regular Income Tax</t>
  </si>
  <si>
    <t>Total Tax Expense</t>
  </si>
  <si>
    <t>Cap Gains Tax:</t>
  </si>
  <si>
    <t>After-Tax Value of Portfolio:</t>
  </si>
  <si>
    <t>Adjusted for Tax Payments:</t>
  </si>
  <si>
    <t>Difference: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</si>
</sst>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70C0"/>
      </right>
      <top/>
      <bottom/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rgb="FF0070C0"/>
      </right>
      <top/>
      <bottom style="thin">
        <color theme="7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70C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theme="7" tint="-0.499984740745262"/>
      </bottom>
      <diagonal/>
    </border>
    <border>
      <left style="thin">
        <color rgb="FF0070C0"/>
      </left>
      <right/>
      <top/>
      <bottom style="thin">
        <color theme="7" tint="-0.499984740745262"/>
      </bottom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/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/>
      <diagonal/>
    </border>
    <border>
      <left/>
      <right/>
      <top/>
      <bottom style="medium">
        <color rgb="FFBEB974"/>
      </bottom>
      <diagonal/>
    </border>
    <border>
      <left/>
      <right style="thin">
        <color rgb="FF0070C0"/>
      </right>
      <top/>
      <bottom style="medium">
        <color rgb="FFBEB974"/>
      </bottom>
      <diagonal/>
    </border>
    <border>
      <left style="medium">
        <color theme="9" tint="-0.24994659260841701"/>
      </left>
      <right/>
      <top/>
      <bottom style="medium">
        <color rgb="FFBEB974"/>
      </bottom>
      <diagonal/>
    </border>
    <border>
      <left style="thin">
        <color auto="1"/>
      </left>
      <right/>
      <top/>
      <bottom style="medium">
        <color rgb="FFBEB974"/>
      </bottom>
      <diagonal/>
    </border>
    <border>
      <left style="thin">
        <color rgb="FF0070C0"/>
      </left>
      <right/>
      <top/>
      <bottom style="medium">
        <color rgb="FFBEB974"/>
      </bottom>
      <diagonal/>
    </border>
    <border>
      <left/>
      <right/>
      <top style="medium">
        <color auto="1"/>
      </top>
      <bottom/>
      <diagonal/>
    </border>
    <border>
      <left style="medium">
        <color theme="9" tint="-0.24994659260841701"/>
      </left>
      <right/>
      <top style="medium">
        <color auto="1"/>
      </top>
      <bottom/>
      <diagonal/>
    </border>
    <border>
      <left style="medium">
        <color theme="9" tint="-0.24994659260841701"/>
      </left>
      <right/>
      <top style="thin">
        <color theme="7" tint="-0.499984740745262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theme="7" tint="-0.499984740745262"/>
      </bottom>
      <diagonal/>
    </border>
    <border>
      <left/>
      <right style="thin">
        <color auto="1"/>
      </right>
      <top/>
      <bottom style="medium">
        <color rgb="FFBEB974"/>
      </bottom>
      <diagonal/>
    </border>
  </borders>
  <cellStyleXfs count="1">
    <xf numFmtId="0" fontId="0" fillId="0" borderId="0"/>
  </cellStyleXfs>
  <cellXfs count="68">
    <xf numFmtId="0" fontId="0" fillId="0" borderId="0" xfId="0"/>
    <xf numFmtId="40" fontId="0" fillId="0" borderId="0" xfId="0" applyNumberFormat="1"/>
    <xf numFmtId="0" fontId="0" fillId="0" borderId="0" xfId="0" applyAlignment="1">
      <alignment horizontal="center" vertical="center" wrapText="1"/>
    </xf>
    <xf numFmtId="40" fontId="0" fillId="0" borderId="0" xfId="0" applyNumberFormat="1" applyAlignment="1">
      <alignment horizontal="center" vertical="center" wrapText="1"/>
    </xf>
    <xf numFmtId="164" fontId="0" fillId="0" borderId="0" xfId="0" applyNumberFormat="1"/>
    <xf numFmtId="40" fontId="0" fillId="0" borderId="0" xfId="0" applyNumberFormat="1" applyAlignment="1"/>
    <xf numFmtId="40" fontId="0" fillId="0" borderId="1" xfId="0" applyNumberFormat="1" applyBorder="1" applyAlignment="1">
      <alignment horizontal="center" vertical="center" wrapText="1"/>
    </xf>
    <xf numFmtId="40" fontId="0" fillId="0" borderId="1" xfId="0" applyNumberFormat="1" applyBorder="1"/>
    <xf numFmtId="0" fontId="0" fillId="0" borderId="2" xfId="0" applyBorder="1"/>
    <xf numFmtId="40" fontId="0" fillId="0" borderId="2" xfId="0" applyNumberFormat="1" applyBorder="1"/>
    <xf numFmtId="40" fontId="0" fillId="0" borderId="3" xfId="0" applyNumberFormat="1" applyBorder="1"/>
    <xf numFmtId="40" fontId="0" fillId="0" borderId="4" xfId="0" applyNumberFormat="1" applyBorder="1"/>
    <xf numFmtId="0" fontId="0" fillId="0" borderId="0" xfId="0" applyAlignment="1">
      <alignment vertical="center"/>
    </xf>
    <xf numFmtId="40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40" fontId="2" fillId="2" borderId="7" xfId="0" applyNumberFormat="1" applyFont="1" applyFill="1" applyBorder="1" applyAlignment="1">
      <alignment horizontal="center" vertical="center"/>
    </xf>
    <xf numFmtId="40" fontId="2" fillId="0" borderId="0" xfId="0" applyNumberFormat="1" applyFont="1" applyAlignment="1">
      <alignment vertical="center"/>
    </xf>
    <xf numFmtId="40" fontId="0" fillId="0" borderId="0" xfId="0" applyNumberFormat="1" applyBorder="1"/>
    <xf numFmtId="164" fontId="0" fillId="0" borderId="0" xfId="0" applyNumberFormat="1" applyAlignment="1">
      <alignment horizontal="center"/>
    </xf>
    <xf numFmtId="40" fontId="0" fillId="0" borderId="8" xfId="0" applyNumberFormat="1" applyBorder="1"/>
    <xf numFmtId="40" fontId="0" fillId="0" borderId="9" xfId="0" applyNumberFormat="1" applyBorder="1"/>
    <xf numFmtId="164" fontId="3" fillId="0" borderId="0" xfId="0" applyNumberFormat="1" applyFont="1" applyAlignment="1">
      <alignment horizontal="center"/>
    </xf>
    <xf numFmtId="40" fontId="0" fillId="0" borderId="4" xfId="0" applyNumberFormat="1" applyBorder="1" applyAlignment="1">
      <alignment horizontal="center"/>
    </xf>
    <xf numFmtId="40" fontId="0" fillId="0" borderId="9" xfId="0" applyNumberFormat="1" applyBorder="1" applyAlignment="1">
      <alignment horizontal="center" vertical="center" wrapText="1"/>
    </xf>
    <xf numFmtId="40" fontId="0" fillId="0" borderId="8" xfId="0" applyNumberFormat="1" applyBorder="1" applyAlignment="1">
      <alignment horizontal="center" vertical="center" wrapText="1"/>
    </xf>
    <xf numFmtId="0" fontId="0" fillId="0" borderId="0" xfId="0" applyBorder="1"/>
    <xf numFmtId="40" fontId="0" fillId="0" borderId="10" xfId="0" applyNumberFormat="1" applyBorder="1"/>
    <xf numFmtId="40" fontId="0" fillId="0" borderId="11" xfId="0" applyNumberFormat="1" applyBorder="1"/>
    <xf numFmtId="40" fontId="0" fillId="0" borderId="0" xfId="0" applyNumberFormat="1" applyBorder="1" applyAlignment="1">
      <alignment horizontal="center" vertical="center" wrapText="1"/>
    </xf>
    <xf numFmtId="40" fontId="0" fillId="3" borderId="0" xfId="0" applyNumberFormat="1" applyFill="1"/>
    <xf numFmtId="40" fontId="2" fillId="3" borderId="0" xfId="0" applyNumberFormat="1" applyFont="1" applyFill="1" applyAlignment="1">
      <alignment vertical="center"/>
    </xf>
    <xf numFmtId="40" fontId="0" fillId="3" borderId="0" xfId="0" applyNumberFormat="1" applyFill="1" applyAlignment="1">
      <alignment horizontal="center" vertical="center" wrapText="1"/>
    </xf>
    <xf numFmtId="40" fontId="0" fillId="3" borderId="2" xfId="0" applyNumberFormat="1" applyFill="1" applyBorder="1"/>
    <xf numFmtId="40" fontId="0" fillId="0" borderId="12" xfId="0" applyNumberFormat="1" applyBorder="1" applyAlignment="1">
      <alignment horizontal="center" vertical="center" wrapText="1"/>
    </xf>
    <xf numFmtId="40" fontId="0" fillId="0" borderId="12" xfId="0" applyNumberFormat="1" applyBorder="1"/>
    <xf numFmtId="40" fontId="0" fillId="0" borderId="13" xfId="0" applyNumberFormat="1" applyBorder="1"/>
    <xf numFmtId="40" fontId="2" fillId="4" borderId="5" xfId="0" applyNumberFormat="1" applyFont="1" applyFill="1" applyBorder="1" applyAlignment="1">
      <alignment horizontal="center" vertical="center"/>
    </xf>
    <xf numFmtId="40" fontId="2" fillId="4" borderId="7" xfId="0" applyNumberFormat="1" applyFont="1" applyFill="1" applyBorder="1" applyAlignment="1">
      <alignment horizontal="center" vertical="center"/>
    </xf>
    <xf numFmtId="40" fontId="2" fillId="5" borderId="5" xfId="0" applyNumberFormat="1" applyFont="1" applyFill="1" applyBorder="1" applyAlignment="1">
      <alignment horizontal="center" vertical="center"/>
    </xf>
    <xf numFmtId="40" fontId="2" fillId="5" borderId="6" xfId="0" applyNumberFormat="1" applyFont="1" applyFill="1" applyBorder="1" applyAlignment="1">
      <alignment horizontal="center" vertical="center"/>
    </xf>
    <xf numFmtId="40" fontId="2" fillId="5" borderId="7" xfId="0" applyNumberFormat="1" applyFont="1" applyFill="1" applyBorder="1" applyAlignment="1">
      <alignment horizontal="center" vertical="center"/>
    </xf>
    <xf numFmtId="40" fontId="2" fillId="4" borderId="6" xfId="0" applyNumberFormat="1" applyFont="1" applyFill="1" applyBorder="1" applyAlignment="1">
      <alignment horizontal="center" vertical="center"/>
    </xf>
    <xf numFmtId="40" fontId="0" fillId="0" borderId="14" xfId="0" applyNumberFormat="1" applyBorder="1"/>
    <xf numFmtId="40" fontId="0" fillId="3" borderId="0" xfId="0" applyNumberFormat="1" applyFill="1" applyBorder="1"/>
    <xf numFmtId="0" fontId="0" fillId="0" borderId="15" xfId="0" applyBorder="1"/>
    <xf numFmtId="40" fontId="0" fillId="0" borderId="15" xfId="0" applyNumberFormat="1" applyBorder="1"/>
    <xf numFmtId="40" fontId="0" fillId="0" borderId="16" xfId="0" applyNumberFormat="1" applyBorder="1"/>
    <xf numFmtId="40" fontId="0" fillId="0" borderId="17" xfId="0" applyNumberFormat="1" applyBorder="1"/>
    <xf numFmtId="40" fontId="0" fillId="3" borderId="15" xfId="0" applyNumberFormat="1" applyFill="1" applyBorder="1"/>
    <xf numFmtId="40" fontId="0" fillId="0" borderId="18" xfId="0" applyNumberFormat="1" applyBorder="1"/>
    <xf numFmtId="40" fontId="0" fillId="0" borderId="19" xfId="0" applyNumberFormat="1" applyBorder="1"/>
    <xf numFmtId="40" fontId="0" fillId="0" borderId="20" xfId="0" applyNumberFormat="1" applyBorder="1" applyAlignment="1">
      <alignment horizontal="center" vertical="center" wrapText="1"/>
    </xf>
    <xf numFmtId="40" fontId="0" fillId="0" borderId="21" xfId="0" applyNumberFormat="1" applyBorder="1" applyAlignment="1">
      <alignment horizontal="center" vertical="center" wrapText="1"/>
    </xf>
    <xf numFmtId="40" fontId="0" fillId="0" borderId="22" xfId="0" applyNumberFormat="1" applyBorder="1"/>
    <xf numFmtId="0" fontId="0" fillId="3" borderId="23" xfId="0" applyFill="1" applyBorder="1"/>
    <xf numFmtId="0" fontId="2" fillId="3" borderId="23" xfId="0" applyFont="1" applyFill="1" applyBorder="1" applyAlignment="1">
      <alignment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/>
    <xf numFmtId="0" fontId="0" fillId="3" borderId="25" xfId="0" applyFill="1" applyBorder="1"/>
    <xf numFmtId="40" fontId="3" fillId="0" borderId="0" xfId="0" applyNumberFormat="1" applyFont="1" applyBorder="1"/>
    <xf numFmtId="44" fontId="0" fillId="0" borderId="0" xfId="0" applyNumberFormat="1" applyAlignment="1">
      <alignment vertical="center"/>
    </xf>
    <xf numFmtId="40" fontId="0" fillId="3" borderId="0" xfId="0" applyNumberFormat="1" applyFill="1" applyAlignment="1">
      <alignment vertical="center"/>
    </xf>
    <xf numFmtId="40" fontId="0" fillId="0" borderId="9" xfId="0" applyNumberFormat="1" applyBorder="1" applyAlignment="1">
      <alignment vertical="center"/>
    </xf>
    <xf numFmtId="0" fontId="0" fillId="3" borderId="23" xfId="0" applyFill="1" applyBorder="1" applyAlignment="1">
      <alignment vertical="center"/>
    </xf>
    <xf numFmtId="40" fontId="1" fillId="0" borderId="0" xfId="0" applyNumberFormat="1" applyFont="1" applyAlignment="1">
      <alignment vertical="center"/>
    </xf>
    <xf numFmtId="4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EB9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4"/>
  <sheetViews>
    <sheetView tabSelected="1" zoomScaleNormal="100" workbookViewId="0">
      <pane xSplit="3" ySplit="6" topLeftCell="D29" activePane="bottomRight" state="frozen"/>
      <selection pane="topRight" activeCell="D1" sqref="D1"/>
      <selection pane="bottomLeft" activeCell="A3" sqref="A3"/>
      <selection pane="bottomRight" activeCell="I54" sqref="I54"/>
    </sheetView>
  </sheetViews>
  <sheetFormatPr defaultRowHeight="15" customHeight="1" x14ac:dyDescent="0.2"/>
  <cols>
    <col min="1" max="1" width="6.7109375" customWidth="1"/>
    <col min="3" max="3" width="1.7109375" customWidth="1"/>
    <col min="4" max="4" width="14" style="1" customWidth="1"/>
    <col min="5" max="5" width="10.7109375" style="1" customWidth="1"/>
    <col min="6" max="9" width="12.7109375" style="1" customWidth="1"/>
    <col min="10" max="10" width="1.7109375" style="1" customWidth="1"/>
    <col min="11" max="11" width="12.7109375" style="1" customWidth="1"/>
    <col min="12" max="12" width="14.7109375" style="1" customWidth="1"/>
    <col min="13" max="13" width="1.7109375" style="31" customWidth="1"/>
    <col min="14" max="14" width="12.7109375" style="22" customWidth="1"/>
    <col min="15" max="22" width="12.7109375" style="1" customWidth="1"/>
    <col min="23" max="23" width="1.7109375" style="1" customWidth="1"/>
    <col min="24" max="24" width="12.7109375" customWidth="1"/>
    <col min="25" max="26" width="12.7109375" style="1" customWidth="1"/>
    <col min="27" max="27" width="15.7109375" style="1" customWidth="1"/>
    <col min="28" max="28" width="1.7109375" style="56" customWidth="1"/>
  </cols>
  <sheetData>
    <row r="1" spans="1:28" ht="15" customHeight="1" x14ac:dyDescent="0.2">
      <c r="D1" s="5" t="s">
        <v>1</v>
      </c>
      <c r="E1" s="20">
        <v>0.06</v>
      </c>
      <c r="F1" s="20"/>
      <c r="G1" s="20"/>
      <c r="H1" s="4"/>
      <c r="K1" s="4"/>
      <c r="R1" s="24" t="s">
        <v>14</v>
      </c>
      <c r="S1" s="24" t="s">
        <v>20</v>
      </c>
      <c r="T1" s="24" t="s">
        <v>13</v>
      </c>
    </row>
    <row r="2" spans="1:28" ht="15" customHeight="1" x14ac:dyDescent="0.2">
      <c r="D2" s="5" t="s">
        <v>2</v>
      </c>
      <c r="E2" s="20">
        <v>0.34</v>
      </c>
      <c r="F2" s="20">
        <v>0.37</v>
      </c>
      <c r="G2" s="20">
        <v>0.42</v>
      </c>
      <c r="H2" s="4"/>
      <c r="J2" s="5"/>
      <c r="R2" s="20">
        <v>1.7999999999999999E-2</v>
      </c>
      <c r="S2" s="23">
        <f>$E$1-R2</f>
        <v>4.1999999999999996E-2</v>
      </c>
      <c r="T2" s="20">
        <v>0.1</v>
      </c>
    </row>
    <row r="3" spans="1:28" ht="15" customHeight="1" x14ac:dyDescent="0.2">
      <c r="D3" s="5" t="s">
        <v>29</v>
      </c>
      <c r="E3" s="20">
        <v>0.24</v>
      </c>
      <c r="F3" s="20"/>
      <c r="G3" s="20"/>
      <c r="H3" s="4"/>
      <c r="J3" s="5"/>
      <c r="R3" s="20"/>
      <c r="S3" s="23"/>
      <c r="T3" s="20"/>
    </row>
    <row r="4" spans="1:28" ht="15" customHeight="1" x14ac:dyDescent="0.2">
      <c r="E4" s="4"/>
      <c r="F4" s="4"/>
      <c r="G4" s="4"/>
      <c r="H4" s="4"/>
      <c r="J4" s="5"/>
      <c r="K4" s="4"/>
    </row>
    <row r="5" spans="1:28" s="14" customFormat="1" ht="17.25" customHeight="1" thickBot="1" x14ac:dyDescent="0.25">
      <c r="D5" s="15" t="s">
        <v>26</v>
      </c>
      <c r="E5" s="16"/>
      <c r="F5" s="16"/>
      <c r="G5" s="16"/>
      <c r="H5" s="16"/>
      <c r="I5" s="17"/>
      <c r="J5" s="18"/>
      <c r="K5" s="38" t="s">
        <v>6</v>
      </c>
      <c r="L5" s="39"/>
      <c r="M5" s="32"/>
      <c r="N5" s="40" t="s">
        <v>24</v>
      </c>
      <c r="O5" s="41"/>
      <c r="P5" s="41"/>
      <c r="Q5" s="41"/>
      <c r="R5" s="41"/>
      <c r="S5" s="41"/>
      <c r="T5" s="41"/>
      <c r="U5" s="41"/>
      <c r="V5" s="42"/>
      <c r="W5" s="18"/>
      <c r="X5" s="38" t="s">
        <v>6</v>
      </c>
      <c r="Y5" s="43"/>
      <c r="Z5" s="43"/>
      <c r="AA5" s="39"/>
      <c r="AB5" s="57"/>
    </row>
    <row r="6" spans="1:28" s="2" customFormat="1" ht="38.25" customHeight="1" x14ac:dyDescent="0.2">
      <c r="A6" s="2" t="s">
        <v>0</v>
      </c>
      <c r="B6" s="2" t="s">
        <v>25</v>
      </c>
      <c r="D6" s="3" t="s">
        <v>3</v>
      </c>
      <c r="E6" s="6" t="s">
        <v>5</v>
      </c>
      <c r="F6" s="3" t="s">
        <v>9</v>
      </c>
      <c r="G6" s="3" t="s">
        <v>4</v>
      </c>
      <c r="H6" s="3" t="s">
        <v>7</v>
      </c>
      <c r="I6" s="3" t="s">
        <v>8</v>
      </c>
      <c r="J6" s="3"/>
      <c r="K6" s="35" t="s">
        <v>6</v>
      </c>
      <c r="L6" s="3" t="s">
        <v>10</v>
      </c>
      <c r="M6" s="33"/>
      <c r="N6" s="25" t="s">
        <v>11</v>
      </c>
      <c r="O6" s="26" t="s">
        <v>16</v>
      </c>
      <c r="P6" s="30" t="s">
        <v>23</v>
      </c>
      <c r="Q6" s="3" t="s">
        <v>15</v>
      </c>
      <c r="R6" s="3" t="s">
        <v>17</v>
      </c>
      <c r="S6" s="3" t="s">
        <v>19</v>
      </c>
      <c r="T6" s="3" t="s">
        <v>18</v>
      </c>
      <c r="U6" s="3" t="s">
        <v>22</v>
      </c>
      <c r="V6" s="3" t="s">
        <v>21</v>
      </c>
      <c r="W6" s="3"/>
      <c r="X6" s="54" t="s">
        <v>27</v>
      </c>
      <c r="Y6" s="53" t="s">
        <v>12</v>
      </c>
      <c r="Z6" s="53" t="s">
        <v>28</v>
      </c>
      <c r="AA6" s="53" t="s">
        <v>10</v>
      </c>
      <c r="AB6" s="58"/>
    </row>
    <row r="7" spans="1:28" ht="15" customHeight="1" x14ac:dyDescent="0.2">
      <c r="E7" s="7"/>
      <c r="K7" s="36"/>
      <c r="O7" s="21"/>
      <c r="P7" s="19"/>
      <c r="X7" s="36"/>
      <c r="Y7" s="19"/>
      <c r="Z7" s="19"/>
      <c r="AA7" s="19"/>
    </row>
    <row r="8" spans="1:28" ht="15" customHeight="1" x14ac:dyDescent="0.2">
      <c r="A8">
        <v>1</v>
      </c>
      <c r="B8">
        <v>22</v>
      </c>
      <c r="D8" s="1">
        <v>5500</v>
      </c>
      <c r="E8" s="7">
        <f>D8*$E$1</f>
        <v>330</v>
      </c>
      <c r="F8" s="1">
        <v>0</v>
      </c>
      <c r="G8" s="1">
        <f>SUM(D8:F8)</f>
        <v>5830</v>
      </c>
      <c r="H8" s="1">
        <f>F8*$E$1</f>
        <v>0</v>
      </c>
      <c r="I8" s="1">
        <f>G8+H8</f>
        <v>5830</v>
      </c>
      <c r="K8" s="36">
        <f>E8*$E$2</f>
        <v>112.2</v>
      </c>
      <c r="L8" s="1">
        <f>FV(0.06, ($A$51-$A8),,-K8,0)</f>
        <v>1374.5010100025663</v>
      </c>
      <c r="N8" s="22">
        <v>5500</v>
      </c>
      <c r="O8" s="21">
        <f>N8</f>
        <v>5500</v>
      </c>
      <c r="P8" s="19">
        <f>O8*$E$1</f>
        <v>330</v>
      </c>
      <c r="Q8" s="19">
        <f>O8+P8</f>
        <v>5830</v>
      </c>
      <c r="R8" s="1">
        <f>O8*$R$2</f>
        <v>98.999999999999986</v>
      </c>
      <c r="S8" s="1">
        <f>P8-R8</f>
        <v>231</v>
      </c>
      <c r="T8" s="1">
        <v>0</v>
      </c>
      <c r="U8" s="1">
        <f>S8</f>
        <v>231</v>
      </c>
      <c r="V8" s="1">
        <f>O8+R8</f>
        <v>5599</v>
      </c>
      <c r="X8" s="36">
        <f>R8*$E$2</f>
        <v>33.659999999999997</v>
      </c>
      <c r="Y8" s="19">
        <f>T8*$E$3</f>
        <v>0</v>
      </c>
      <c r="Z8" s="19">
        <f>SUM(X8:Y8)</f>
        <v>33.659999999999997</v>
      </c>
      <c r="AA8" s="19">
        <f>FV(0.06, ($A$51-$A8),,-Z8,0)</f>
        <v>412.35030300076983</v>
      </c>
    </row>
    <row r="9" spans="1:28" ht="15" customHeight="1" x14ac:dyDescent="0.2">
      <c r="A9">
        <f>A8+1</f>
        <v>2</v>
      </c>
      <c r="B9">
        <f>B8+1</f>
        <v>23</v>
      </c>
      <c r="D9" s="1">
        <v>5500</v>
      </c>
      <c r="E9" s="7">
        <f t="shared" ref="E9:E51" si="0">D9*$E$1</f>
        <v>330</v>
      </c>
      <c r="F9" s="1">
        <f>I8</f>
        <v>5830</v>
      </c>
      <c r="G9" s="1">
        <f t="shared" ref="G9:G18" si="1">SUM(D9:F9)</f>
        <v>11660</v>
      </c>
      <c r="H9" s="1">
        <f>F9*$E$1</f>
        <v>349.8</v>
      </c>
      <c r="I9" s="1">
        <f>G9+H9</f>
        <v>12009.8</v>
      </c>
      <c r="K9" s="36">
        <f>E9*$E$2</f>
        <v>112.2</v>
      </c>
      <c r="L9" s="1">
        <f t="shared" ref="L9:L51" si="2">FV(0.06, ($A$51-A9),,-K9,0)</f>
        <v>1296.6990660401568</v>
      </c>
      <c r="N9" s="22">
        <v>5500</v>
      </c>
      <c r="O9" s="21">
        <f>Q8+N9</f>
        <v>11330</v>
      </c>
      <c r="P9" s="19">
        <f>O9*$E$1</f>
        <v>679.8</v>
      </c>
      <c r="Q9" s="19">
        <f>O9+P9</f>
        <v>12009.8</v>
      </c>
      <c r="R9" s="1">
        <f>O9*$R$2</f>
        <v>203.94</v>
      </c>
      <c r="S9" s="1">
        <f>P9-R9</f>
        <v>475.85999999999996</v>
      </c>
      <c r="T9" s="1">
        <f>U8*$T$2</f>
        <v>23.1</v>
      </c>
      <c r="U9" s="1">
        <f>+U8+S9-T9</f>
        <v>683.75999999999988</v>
      </c>
      <c r="V9" s="1">
        <f>V8+R9+T9+N9</f>
        <v>11326.04</v>
      </c>
      <c r="X9" s="36">
        <f>R9*$E$2</f>
        <v>69.339600000000004</v>
      </c>
      <c r="Y9" s="19">
        <f t="shared" ref="Y9:Y16" si="3">T9*$E$3</f>
        <v>5.5440000000000005</v>
      </c>
      <c r="Z9" s="19">
        <f t="shared" ref="Z9:Z16" si="4">SUM(X9:Y9)</f>
        <v>74.883600000000001</v>
      </c>
      <c r="AA9" s="19">
        <f t="shared" ref="AA9:AA51" si="5">FV(0.06, ($A$51-$A9),,-Z9,0)</f>
        <v>865.43221195833053</v>
      </c>
    </row>
    <row r="10" spans="1:28" ht="15" customHeight="1" x14ac:dyDescent="0.2">
      <c r="A10">
        <f t="shared" ref="A10:A35" si="6">A9+1</f>
        <v>3</v>
      </c>
      <c r="B10">
        <f t="shared" ref="B10:B35" si="7">B9+1</f>
        <v>24</v>
      </c>
      <c r="D10" s="1">
        <v>5500</v>
      </c>
      <c r="E10" s="7">
        <f t="shared" si="0"/>
        <v>330</v>
      </c>
      <c r="F10" s="1">
        <f t="shared" ref="F10:F18" si="8">I9</f>
        <v>12009.8</v>
      </c>
      <c r="G10" s="1">
        <f t="shared" si="1"/>
        <v>17839.8</v>
      </c>
      <c r="H10" s="1">
        <f t="shared" ref="H10:H18" si="9">F10*$E$1</f>
        <v>720.58799999999997</v>
      </c>
      <c r="I10" s="1">
        <f t="shared" ref="I10:I18" si="10">G10+H10</f>
        <v>18560.387999999999</v>
      </c>
      <c r="K10" s="36">
        <f t="shared" ref="K10:K16" si="11">E10*$E$2</f>
        <v>112.2</v>
      </c>
      <c r="L10" s="1">
        <f t="shared" si="2"/>
        <v>1223.301005698261</v>
      </c>
      <c r="N10" s="22">
        <v>5500</v>
      </c>
      <c r="O10" s="21">
        <f t="shared" ref="O10:O51" si="12">Q9+N10</f>
        <v>17509.8</v>
      </c>
      <c r="P10" s="19">
        <f t="shared" ref="P10:P51" si="13">O10*$E$1</f>
        <v>1050.588</v>
      </c>
      <c r="Q10" s="19">
        <f t="shared" ref="Q10:Q16" si="14">O10+P10</f>
        <v>18560.387999999999</v>
      </c>
      <c r="R10" s="1">
        <f t="shared" ref="R10:R16" si="15">O10*$R$2</f>
        <v>315.17639999999994</v>
      </c>
      <c r="S10" s="1">
        <f t="shared" ref="S10:S16" si="16">P10-R10</f>
        <v>735.41160000000002</v>
      </c>
      <c r="T10" s="1">
        <f t="shared" ref="T10:T51" si="17">U9*$T$2</f>
        <v>68.375999999999991</v>
      </c>
      <c r="U10" s="1">
        <f t="shared" ref="U10:U16" si="18">+U9+S10-T10</f>
        <v>1350.7955999999999</v>
      </c>
      <c r="V10" s="1">
        <f t="shared" ref="V10:V51" si="19">V9+R10+T10+N10</f>
        <v>17209.592400000001</v>
      </c>
      <c r="X10" s="36">
        <f>R10*$E$2</f>
        <v>107.15997599999999</v>
      </c>
      <c r="Y10" s="19">
        <f t="shared" si="3"/>
        <v>16.410239999999998</v>
      </c>
      <c r="Z10" s="19">
        <f t="shared" si="4"/>
        <v>123.57021599999999</v>
      </c>
      <c r="AA10" s="19">
        <f t="shared" si="5"/>
        <v>1347.2688904380686</v>
      </c>
    </row>
    <row r="11" spans="1:28" ht="15" customHeight="1" x14ac:dyDescent="0.2">
      <c r="A11">
        <f t="shared" si="6"/>
        <v>4</v>
      </c>
      <c r="B11">
        <f t="shared" si="7"/>
        <v>25</v>
      </c>
      <c r="D11" s="1">
        <v>5500</v>
      </c>
      <c r="E11" s="7">
        <f t="shared" si="0"/>
        <v>330</v>
      </c>
      <c r="F11" s="1">
        <f t="shared" si="8"/>
        <v>18560.387999999999</v>
      </c>
      <c r="G11" s="1">
        <f t="shared" si="1"/>
        <v>24390.387999999999</v>
      </c>
      <c r="H11" s="1">
        <f t="shared" si="9"/>
        <v>1113.6232799999998</v>
      </c>
      <c r="I11" s="1">
        <f t="shared" si="10"/>
        <v>25504.011279999999</v>
      </c>
      <c r="K11" s="36">
        <f t="shared" si="11"/>
        <v>112.2</v>
      </c>
      <c r="L11" s="1">
        <f t="shared" si="2"/>
        <v>1154.0575525455292</v>
      </c>
      <c r="N11" s="22">
        <v>5500</v>
      </c>
      <c r="O11" s="21">
        <f t="shared" si="12"/>
        <v>24060.387999999999</v>
      </c>
      <c r="P11" s="19">
        <f t="shared" si="13"/>
        <v>1443.6232799999998</v>
      </c>
      <c r="Q11" s="19">
        <f t="shared" si="14"/>
        <v>25504.011279999999</v>
      </c>
      <c r="R11" s="1">
        <f t="shared" si="15"/>
        <v>433.08698399999997</v>
      </c>
      <c r="S11" s="1">
        <f t="shared" si="16"/>
        <v>1010.5362959999998</v>
      </c>
      <c r="T11" s="1">
        <f t="shared" si="17"/>
        <v>135.07955999999999</v>
      </c>
      <c r="U11" s="1">
        <f t="shared" si="18"/>
        <v>2226.2523359999996</v>
      </c>
      <c r="V11" s="1">
        <f t="shared" si="19"/>
        <v>23277.758944000001</v>
      </c>
      <c r="X11" s="36">
        <f>R11*$E$2</f>
        <v>147.24957456000001</v>
      </c>
      <c r="Y11" s="19">
        <f t="shared" si="3"/>
        <v>32.419094399999999</v>
      </c>
      <c r="Z11" s="19">
        <f t="shared" si="4"/>
        <v>179.66866896000002</v>
      </c>
      <c r="AA11" s="19">
        <f t="shared" si="5"/>
        <v>1848.0212510614128</v>
      </c>
    </row>
    <row r="12" spans="1:28" ht="15" customHeight="1" x14ac:dyDescent="0.2">
      <c r="A12">
        <f t="shared" si="6"/>
        <v>5</v>
      </c>
      <c r="B12">
        <f t="shared" si="7"/>
        <v>26</v>
      </c>
      <c r="D12" s="1">
        <v>5500</v>
      </c>
      <c r="E12" s="7">
        <f t="shared" si="0"/>
        <v>330</v>
      </c>
      <c r="F12" s="1">
        <f t="shared" si="8"/>
        <v>25504.011279999999</v>
      </c>
      <c r="G12" s="1">
        <f t="shared" si="1"/>
        <v>31334.011279999999</v>
      </c>
      <c r="H12" s="1">
        <f t="shared" si="9"/>
        <v>1530.2406767999998</v>
      </c>
      <c r="I12" s="1">
        <f t="shared" si="10"/>
        <v>32864.251956799999</v>
      </c>
      <c r="K12" s="36">
        <f t="shared" si="11"/>
        <v>112.2</v>
      </c>
      <c r="L12" s="1">
        <f t="shared" si="2"/>
        <v>1088.7335401372918</v>
      </c>
      <c r="N12" s="22">
        <v>5500</v>
      </c>
      <c r="O12" s="21">
        <f t="shared" si="12"/>
        <v>31004.011279999999</v>
      </c>
      <c r="P12" s="19">
        <f t="shared" si="13"/>
        <v>1860.2406767999998</v>
      </c>
      <c r="Q12" s="19">
        <f t="shared" si="14"/>
        <v>32864.251956799999</v>
      </c>
      <c r="R12" s="1">
        <f t="shared" si="15"/>
        <v>558.07220303999998</v>
      </c>
      <c r="S12" s="1">
        <f t="shared" si="16"/>
        <v>1302.1684737599999</v>
      </c>
      <c r="T12" s="1">
        <f t="shared" si="17"/>
        <v>222.62523359999997</v>
      </c>
      <c r="U12" s="1">
        <f t="shared" si="18"/>
        <v>3305.7955761599997</v>
      </c>
      <c r="V12" s="1">
        <f t="shared" si="19"/>
        <v>29558.45638064</v>
      </c>
      <c r="X12" s="36">
        <f>R12*$E$2</f>
        <v>189.74454903360001</v>
      </c>
      <c r="Y12" s="19">
        <f t="shared" si="3"/>
        <v>53.430056063999992</v>
      </c>
      <c r="Z12" s="19">
        <f t="shared" si="4"/>
        <v>243.17460509759999</v>
      </c>
      <c r="AA12" s="19">
        <f t="shared" si="5"/>
        <v>2359.6466014206594</v>
      </c>
    </row>
    <row r="13" spans="1:28" ht="15" customHeight="1" x14ac:dyDescent="0.2">
      <c r="A13">
        <f t="shared" si="6"/>
        <v>6</v>
      </c>
      <c r="B13">
        <f t="shared" si="7"/>
        <v>27</v>
      </c>
      <c r="D13" s="1">
        <v>5500</v>
      </c>
      <c r="E13" s="7">
        <f t="shared" si="0"/>
        <v>330</v>
      </c>
      <c r="F13" s="1">
        <f t="shared" si="8"/>
        <v>32864.251956799999</v>
      </c>
      <c r="G13" s="1">
        <f t="shared" si="1"/>
        <v>38694.251956799999</v>
      </c>
      <c r="H13" s="1">
        <f t="shared" si="9"/>
        <v>1971.8551174079998</v>
      </c>
      <c r="I13" s="1">
        <f t="shared" si="10"/>
        <v>40666.107074207997</v>
      </c>
      <c r="K13" s="36">
        <f t="shared" si="11"/>
        <v>112.2</v>
      </c>
      <c r="L13" s="1">
        <f t="shared" si="2"/>
        <v>1027.1071133370676</v>
      </c>
      <c r="N13" s="22">
        <v>5500</v>
      </c>
      <c r="O13" s="21">
        <f t="shared" si="12"/>
        <v>38364.251956799999</v>
      </c>
      <c r="P13" s="19">
        <f t="shared" si="13"/>
        <v>2301.8551174079998</v>
      </c>
      <c r="Q13" s="19">
        <f t="shared" si="14"/>
        <v>40666.107074207997</v>
      </c>
      <c r="R13" s="1">
        <f t="shared" si="15"/>
        <v>690.55653522239993</v>
      </c>
      <c r="S13" s="1">
        <f t="shared" si="16"/>
        <v>1611.2985821856</v>
      </c>
      <c r="T13" s="1">
        <f t="shared" si="17"/>
        <v>330.57955761599999</v>
      </c>
      <c r="U13" s="1">
        <f t="shared" si="18"/>
        <v>4586.5146007295998</v>
      </c>
      <c r="V13" s="1">
        <f t="shared" si="19"/>
        <v>36079.592473478406</v>
      </c>
      <c r="X13" s="36">
        <f>R13*$E$2</f>
        <v>234.78922197561599</v>
      </c>
      <c r="Y13" s="19">
        <f t="shared" si="3"/>
        <v>79.339093827839989</v>
      </c>
      <c r="Z13" s="19">
        <f t="shared" si="4"/>
        <v>314.12831580345596</v>
      </c>
      <c r="AA13" s="19">
        <f t="shared" si="5"/>
        <v>2875.6098722132124</v>
      </c>
    </row>
    <row r="14" spans="1:28" ht="15" customHeight="1" x14ac:dyDescent="0.2">
      <c r="A14">
        <f t="shared" si="6"/>
        <v>7</v>
      </c>
      <c r="B14">
        <f t="shared" si="7"/>
        <v>28</v>
      </c>
      <c r="D14" s="1">
        <v>5500</v>
      </c>
      <c r="E14" s="7">
        <f t="shared" si="0"/>
        <v>330</v>
      </c>
      <c r="F14" s="1">
        <f t="shared" si="8"/>
        <v>40666.107074207997</v>
      </c>
      <c r="G14" s="1">
        <f t="shared" si="1"/>
        <v>46496.107074207997</v>
      </c>
      <c r="H14" s="1">
        <f t="shared" si="9"/>
        <v>2439.9664244524797</v>
      </c>
      <c r="I14" s="1">
        <f t="shared" si="10"/>
        <v>48936.07349866048</v>
      </c>
      <c r="K14" s="36">
        <f t="shared" si="11"/>
        <v>112.2</v>
      </c>
      <c r="L14" s="1">
        <f t="shared" si="2"/>
        <v>968.96897484629005</v>
      </c>
      <c r="N14" s="22">
        <v>5500</v>
      </c>
      <c r="O14" s="21">
        <f t="shared" si="12"/>
        <v>46166.107074207997</v>
      </c>
      <c r="P14" s="19">
        <f t="shared" si="13"/>
        <v>2769.9664244524797</v>
      </c>
      <c r="Q14" s="19">
        <f t="shared" si="14"/>
        <v>48936.07349866048</v>
      </c>
      <c r="R14" s="1">
        <f t="shared" si="15"/>
        <v>830.98992733574391</v>
      </c>
      <c r="S14" s="1">
        <f t="shared" si="16"/>
        <v>1938.9764971167358</v>
      </c>
      <c r="T14" s="1">
        <f t="shared" si="17"/>
        <v>458.65146007295999</v>
      </c>
      <c r="U14" s="1">
        <f t="shared" si="18"/>
        <v>6066.8396377733761</v>
      </c>
      <c r="V14" s="1">
        <f t="shared" si="19"/>
        <v>42869.233860887107</v>
      </c>
      <c r="X14" s="36">
        <f>R14*$E$2</f>
        <v>282.53657529415295</v>
      </c>
      <c r="Y14" s="19">
        <f t="shared" si="3"/>
        <v>110.0763504175104</v>
      </c>
      <c r="Z14" s="19">
        <f t="shared" si="4"/>
        <v>392.61292571166337</v>
      </c>
      <c r="AA14" s="19">
        <f t="shared" si="5"/>
        <v>3390.639430822042</v>
      </c>
    </row>
    <row r="15" spans="1:28" ht="15" customHeight="1" x14ac:dyDescent="0.2">
      <c r="A15">
        <f t="shared" si="6"/>
        <v>8</v>
      </c>
      <c r="B15">
        <f t="shared" si="7"/>
        <v>29</v>
      </c>
      <c r="D15" s="1">
        <v>5500</v>
      </c>
      <c r="E15" s="7">
        <f t="shared" si="0"/>
        <v>330</v>
      </c>
      <c r="F15" s="1">
        <f t="shared" si="8"/>
        <v>48936.07349866048</v>
      </c>
      <c r="G15" s="1">
        <f t="shared" si="1"/>
        <v>54766.07349866048</v>
      </c>
      <c r="H15" s="1">
        <f t="shared" si="9"/>
        <v>2936.1644099196287</v>
      </c>
      <c r="I15" s="1">
        <f t="shared" si="10"/>
        <v>57702.237908580108</v>
      </c>
      <c r="K15" s="36">
        <f t="shared" si="11"/>
        <v>112.2</v>
      </c>
      <c r="L15" s="1">
        <f t="shared" si="2"/>
        <v>914.12167438329254</v>
      </c>
      <c r="N15" s="22">
        <v>5500</v>
      </c>
      <c r="O15" s="21">
        <f t="shared" si="12"/>
        <v>54436.07349866048</v>
      </c>
      <c r="P15" s="19">
        <f t="shared" si="13"/>
        <v>3266.1644099196287</v>
      </c>
      <c r="Q15" s="19">
        <f t="shared" si="14"/>
        <v>57702.237908580108</v>
      </c>
      <c r="R15" s="1">
        <f t="shared" si="15"/>
        <v>979.84932297588853</v>
      </c>
      <c r="S15" s="1">
        <f t="shared" si="16"/>
        <v>2286.3150869437404</v>
      </c>
      <c r="T15" s="1">
        <f t="shared" si="17"/>
        <v>606.68396377733768</v>
      </c>
      <c r="U15" s="1">
        <f t="shared" si="18"/>
        <v>7746.4707609397792</v>
      </c>
      <c r="V15" s="1">
        <f t="shared" si="19"/>
        <v>49955.767147640334</v>
      </c>
      <c r="X15" s="36">
        <f>R15*$E$2</f>
        <v>333.14876981180214</v>
      </c>
      <c r="Y15" s="19">
        <f t="shared" si="3"/>
        <v>145.60415130656105</v>
      </c>
      <c r="Z15" s="19">
        <f t="shared" si="4"/>
        <v>478.75292111836319</v>
      </c>
      <c r="AA15" s="19">
        <f t="shared" si="5"/>
        <v>3900.5206940161365</v>
      </c>
    </row>
    <row r="16" spans="1:28" s="8" customFormat="1" ht="15" customHeight="1" x14ac:dyDescent="0.2">
      <c r="A16" s="8">
        <f t="shared" si="6"/>
        <v>9</v>
      </c>
      <c r="B16" s="8">
        <f t="shared" si="7"/>
        <v>30</v>
      </c>
      <c r="D16" s="9">
        <v>5500</v>
      </c>
      <c r="E16" s="10">
        <f t="shared" si="0"/>
        <v>330</v>
      </c>
      <c r="F16" s="9">
        <f t="shared" si="8"/>
        <v>57702.237908580108</v>
      </c>
      <c r="G16" s="9">
        <f t="shared" si="1"/>
        <v>63532.237908580108</v>
      </c>
      <c r="H16" s="9">
        <f t="shared" si="9"/>
        <v>3462.1342745148063</v>
      </c>
      <c r="I16" s="9">
        <f t="shared" si="10"/>
        <v>66994.372183094907</v>
      </c>
      <c r="J16" s="9"/>
      <c r="K16" s="37">
        <f t="shared" si="11"/>
        <v>112.2</v>
      </c>
      <c r="L16" s="9">
        <f t="shared" si="2"/>
        <v>862.37893809744571</v>
      </c>
      <c r="M16" s="34"/>
      <c r="N16" s="28">
        <v>5500</v>
      </c>
      <c r="O16" s="29">
        <f t="shared" si="12"/>
        <v>63202.237908580108</v>
      </c>
      <c r="P16" s="9">
        <f t="shared" si="13"/>
        <v>3792.1342745148063</v>
      </c>
      <c r="Q16" s="9">
        <f t="shared" si="14"/>
        <v>66994.372183094907</v>
      </c>
      <c r="R16" s="9">
        <f t="shared" si="15"/>
        <v>1137.6402823544418</v>
      </c>
      <c r="S16" s="9">
        <f t="shared" si="16"/>
        <v>2654.4939921603645</v>
      </c>
      <c r="T16" s="9">
        <f t="shared" si="17"/>
        <v>774.64707609397794</v>
      </c>
      <c r="U16" s="9">
        <f t="shared" si="18"/>
        <v>9626.3176770061655</v>
      </c>
      <c r="V16" s="9">
        <f t="shared" si="19"/>
        <v>57368.054506088753</v>
      </c>
      <c r="W16" s="9"/>
      <c r="X16" s="37">
        <f>R16*$E$2</f>
        <v>386.7976960005102</v>
      </c>
      <c r="Y16" s="9">
        <f t="shared" si="3"/>
        <v>185.9152982625547</v>
      </c>
      <c r="Z16" s="9">
        <f t="shared" si="4"/>
        <v>572.71299426306496</v>
      </c>
      <c r="AA16" s="9">
        <f t="shared" si="5"/>
        <v>4401.9217809910024</v>
      </c>
      <c r="AB16" s="59"/>
    </row>
    <row r="17" spans="1:28" ht="15" customHeight="1" x14ac:dyDescent="0.2">
      <c r="A17">
        <f t="shared" si="6"/>
        <v>10</v>
      </c>
      <c r="B17">
        <f t="shared" si="7"/>
        <v>31</v>
      </c>
      <c r="D17" s="1">
        <v>5500</v>
      </c>
      <c r="E17" s="7">
        <f t="shared" si="0"/>
        <v>330</v>
      </c>
      <c r="F17" s="1">
        <f t="shared" si="8"/>
        <v>66994.372183094907</v>
      </c>
      <c r="G17" s="1">
        <f t="shared" si="1"/>
        <v>72824.372183094907</v>
      </c>
      <c r="H17" s="1">
        <f t="shared" si="9"/>
        <v>4019.6623309856941</v>
      </c>
      <c r="I17" s="1">
        <f t="shared" si="10"/>
        <v>76844.034514080602</v>
      </c>
      <c r="K17" s="36">
        <f>E17*$F$2</f>
        <v>122.1</v>
      </c>
      <c r="L17" s="1">
        <f t="shared" si="2"/>
        <v>885.35018617107346</v>
      </c>
      <c r="N17" s="22">
        <v>5500</v>
      </c>
      <c r="O17" s="21">
        <f t="shared" si="12"/>
        <v>72494.372183094907</v>
      </c>
      <c r="P17" s="19">
        <f t="shared" si="13"/>
        <v>4349.6623309856941</v>
      </c>
      <c r="Q17" s="19">
        <f t="shared" ref="Q17:Q31" si="20">O17+P17</f>
        <v>76844.034514080602</v>
      </c>
      <c r="R17" s="1">
        <f>O17*$R$2</f>
        <v>1304.8986992957082</v>
      </c>
      <c r="S17" s="1">
        <f t="shared" ref="S17:S31" si="21">P17-R17</f>
        <v>3044.7636316899861</v>
      </c>
      <c r="T17" s="1">
        <f t="shared" si="17"/>
        <v>962.63176770061659</v>
      </c>
      <c r="U17" s="1">
        <f t="shared" ref="U17:U31" si="22">+U16+S17-T17</f>
        <v>11708.449540995534</v>
      </c>
      <c r="V17" s="1">
        <f t="shared" si="19"/>
        <v>65135.584973085075</v>
      </c>
      <c r="X17" s="36">
        <f>R17*$F$2</f>
        <v>482.81251873941204</v>
      </c>
      <c r="Y17" s="19">
        <f t="shared" ref="Y17:Y31" si="23">T17*$E$3</f>
        <v>231.03162424814798</v>
      </c>
      <c r="Z17" s="19">
        <f t="shared" ref="Z17:Z31" si="24">SUM(X17:Y17)</f>
        <v>713.84414298755996</v>
      </c>
      <c r="AA17" s="19">
        <f t="shared" si="5"/>
        <v>5176.1019237605778</v>
      </c>
    </row>
    <row r="18" spans="1:28" ht="15" customHeight="1" x14ac:dyDescent="0.2">
      <c r="A18">
        <f t="shared" si="6"/>
        <v>11</v>
      </c>
      <c r="B18">
        <f t="shared" si="7"/>
        <v>32</v>
      </c>
      <c r="D18" s="1">
        <v>5500</v>
      </c>
      <c r="E18" s="7">
        <f t="shared" si="0"/>
        <v>330</v>
      </c>
      <c r="F18" s="1">
        <f t="shared" si="8"/>
        <v>76844.034514080602</v>
      </c>
      <c r="G18" s="1">
        <f t="shared" si="1"/>
        <v>82674.034514080602</v>
      </c>
      <c r="H18" s="1">
        <f t="shared" si="9"/>
        <v>4610.6420708448359</v>
      </c>
      <c r="I18" s="1">
        <f t="shared" si="10"/>
        <v>87284.676584925444</v>
      </c>
      <c r="K18" s="36">
        <f t="shared" ref="K18:K20" si="25">E18*$F$2</f>
        <v>122.1</v>
      </c>
      <c r="L18" s="1">
        <f t="shared" si="2"/>
        <v>835.23602468969182</v>
      </c>
      <c r="N18" s="22">
        <v>5500</v>
      </c>
      <c r="O18" s="21">
        <f t="shared" si="12"/>
        <v>82344.034514080602</v>
      </c>
      <c r="P18" s="19">
        <f t="shared" si="13"/>
        <v>4940.6420708448359</v>
      </c>
      <c r="Q18" s="19">
        <f t="shared" si="20"/>
        <v>87284.676584925444</v>
      </c>
      <c r="R18" s="1">
        <f t="shared" ref="R18:R31" si="26">O18*$R$2</f>
        <v>1482.1926212534506</v>
      </c>
      <c r="S18" s="1">
        <f t="shared" si="21"/>
        <v>3458.449449591385</v>
      </c>
      <c r="T18" s="1">
        <f t="shared" si="17"/>
        <v>1170.8449540995534</v>
      </c>
      <c r="U18" s="1">
        <f t="shared" si="22"/>
        <v>13996.054036487367</v>
      </c>
      <c r="V18" s="1">
        <f t="shared" si="19"/>
        <v>73288.62254843807</v>
      </c>
      <c r="X18" s="36">
        <f t="shared" ref="X18:X31" si="27">R18*$F$2</f>
        <v>548.41126986377674</v>
      </c>
      <c r="Y18" s="19">
        <f t="shared" si="23"/>
        <v>281.0027889838928</v>
      </c>
      <c r="Z18" s="19">
        <f t="shared" si="24"/>
        <v>829.41405884766959</v>
      </c>
      <c r="AA18" s="19">
        <f t="shared" si="5"/>
        <v>5673.6814196041742</v>
      </c>
    </row>
    <row r="19" spans="1:28" ht="15" customHeight="1" x14ac:dyDescent="0.2">
      <c r="A19">
        <f t="shared" si="6"/>
        <v>12</v>
      </c>
      <c r="B19">
        <f t="shared" si="7"/>
        <v>33</v>
      </c>
      <c r="D19" s="1">
        <v>5500</v>
      </c>
      <c r="E19" s="7">
        <f t="shared" si="0"/>
        <v>330</v>
      </c>
      <c r="F19" s="1">
        <f t="shared" ref="F19:F21" si="28">I18</f>
        <v>87284.676584925444</v>
      </c>
      <c r="G19" s="1">
        <f t="shared" ref="G19:G21" si="29">SUM(D19:F19)</f>
        <v>93114.676584925444</v>
      </c>
      <c r="H19" s="1">
        <f t="shared" ref="H19:H21" si="30">F19*$E$1</f>
        <v>5237.0805950955264</v>
      </c>
      <c r="I19" s="1">
        <f t="shared" ref="I19:I21" si="31">G19+H19</f>
        <v>98351.75718002097</v>
      </c>
      <c r="K19" s="36">
        <f t="shared" si="25"/>
        <v>122.1</v>
      </c>
      <c r="L19" s="1">
        <f t="shared" si="2"/>
        <v>787.95851385819981</v>
      </c>
      <c r="N19" s="22">
        <v>5500</v>
      </c>
      <c r="O19" s="21">
        <f t="shared" si="12"/>
        <v>92784.676584925444</v>
      </c>
      <c r="P19" s="19">
        <f t="shared" si="13"/>
        <v>5567.0805950955264</v>
      </c>
      <c r="Q19" s="19">
        <f t="shared" si="20"/>
        <v>98351.75718002097</v>
      </c>
      <c r="R19" s="1">
        <f t="shared" si="26"/>
        <v>1670.1241785286579</v>
      </c>
      <c r="S19" s="1">
        <f t="shared" si="21"/>
        <v>3896.9564165668685</v>
      </c>
      <c r="T19" s="1">
        <f t="shared" si="17"/>
        <v>1399.6054036487367</v>
      </c>
      <c r="U19" s="1">
        <f t="shared" si="22"/>
        <v>16493.405049405497</v>
      </c>
      <c r="V19" s="1">
        <f t="shared" si="19"/>
        <v>81858.352130615458</v>
      </c>
      <c r="X19" s="36">
        <f t="shared" si="27"/>
        <v>617.94594605560337</v>
      </c>
      <c r="Y19" s="19">
        <f t="shared" si="23"/>
        <v>335.90529687569682</v>
      </c>
      <c r="Z19" s="19">
        <f t="shared" si="24"/>
        <v>953.85124293130025</v>
      </c>
      <c r="AA19" s="19">
        <f t="shared" si="5"/>
        <v>6155.5709076326293</v>
      </c>
    </row>
    <row r="20" spans="1:28" ht="15" customHeight="1" x14ac:dyDescent="0.2">
      <c r="A20">
        <f t="shared" si="6"/>
        <v>13</v>
      </c>
      <c r="B20">
        <f t="shared" si="7"/>
        <v>34</v>
      </c>
      <c r="D20" s="1">
        <v>5500</v>
      </c>
      <c r="E20" s="7">
        <f t="shared" si="0"/>
        <v>330</v>
      </c>
      <c r="F20" s="1">
        <f t="shared" si="28"/>
        <v>98351.75718002097</v>
      </c>
      <c r="G20" s="1">
        <f t="shared" si="29"/>
        <v>104181.75718002097</v>
      </c>
      <c r="H20" s="1">
        <f t="shared" si="30"/>
        <v>5901.1054308012581</v>
      </c>
      <c r="I20" s="1">
        <f t="shared" si="31"/>
        <v>110082.86261082222</v>
      </c>
      <c r="K20" s="36">
        <f t="shared" si="25"/>
        <v>122.1</v>
      </c>
      <c r="L20" s="1">
        <f t="shared" si="2"/>
        <v>743.3570885454717</v>
      </c>
      <c r="N20" s="22">
        <v>5500</v>
      </c>
      <c r="O20" s="21">
        <f t="shared" si="12"/>
        <v>103851.75718002097</v>
      </c>
      <c r="P20" s="19">
        <f t="shared" si="13"/>
        <v>6231.1054308012581</v>
      </c>
      <c r="Q20" s="19">
        <f t="shared" si="20"/>
        <v>110082.86261082222</v>
      </c>
      <c r="R20" s="1">
        <f t="shared" si="26"/>
        <v>1869.3316292403774</v>
      </c>
      <c r="S20" s="1">
        <f t="shared" si="21"/>
        <v>4361.7738015608811</v>
      </c>
      <c r="T20" s="1">
        <f t="shared" si="17"/>
        <v>1649.3405049405499</v>
      </c>
      <c r="U20" s="1">
        <f t="shared" si="22"/>
        <v>19205.83834602583</v>
      </c>
      <c r="V20" s="1">
        <f t="shared" si="19"/>
        <v>90877.02426479639</v>
      </c>
      <c r="X20" s="36">
        <f t="shared" si="27"/>
        <v>691.65270281893959</v>
      </c>
      <c r="Y20" s="19">
        <f t="shared" si="23"/>
        <v>395.84172118573196</v>
      </c>
      <c r="Z20" s="19">
        <f t="shared" si="24"/>
        <v>1087.4944240046716</v>
      </c>
      <c r="AA20" s="19">
        <f t="shared" si="5"/>
        <v>6620.7755023550153</v>
      </c>
    </row>
    <row r="21" spans="1:28" ht="15" customHeight="1" x14ac:dyDescent="0.2">
      <c r="A21">
        <f t="shared" si="6"/>
        <v>14</v>
      </c>
      <c r="B21">
        <f t="shared" si="7"/>
        <v>35</v>
      </c>
      <c r="D21" s="1">
        <v>5500</v>
      </c>
      <c r="E21" s="7">
        <f t="shared" si="0"/>
        <v>330</v>
      </c>
      <c r="F21" s="1">
        <f t="shared" si="28"/>
        <v>110082.86261082222</v>
      </c>
      <c r="G21" s="1">
        <f t="shared" si="29"/>
        <v>115912.86261082222</v>
      </c>
      <c r="H21" s="1">
        <f t="shared" si="30"/>
        <v>6604.9717566493327</v>
      </c>
      <c r="I21" s="1">
        <f t="shared" si="31"/>
        <v>122517.83436747156</v>
      </c>
      <c r="K21" s="36">
        <f>E21*$F$2</f>
        <v>122.1</v>
      </c>
      <c r="L21" s="1">
        <f t="shared" si="2"/>
        <v>701.28027221270895</v>
      </c>
      <c r="N21" s="22">
        <v>5500</v>
      </c>
      <c r="O21" s="21">
        <f t="shared" si="12"/>
        <v>115582.86261082222</v>
      </c>
      <c r="P21" s="19">
        <f t="shared" si="13"/>
        <v>6934.9717566493327</v>
      </c>
      <c r="Q21" s="19">
        <f t="shared" si="20"/>
        <v>122517.83436747156</v>
      </c>
      <c r="R21" s="1">
        <f t="shared" si="26"/>
        <v>2080.4915269947996</v>
      </c>
      <c r="S21" s="1">
        <f t="shared" si="21"/>
        <v>4854.4802296545331</v>
      </c>
      <c r="T21" s="1">
        <f t="shared" si="17"/>
        <v>1920.583834602583</v>
      </c>
      <c r="U21" s="1">
        <f t="shared" si="22"/>
        <v>22139.73474107778</v>
      </c>
      <c r="V21" s="1">
        <f t="shared" si="19"/>
        <v>100378.09962639377</v>
      </c>
      <c r="X21" s="36">
        <f t="shared" si="27"/>
        <v>769.78186498807588</v>
      </c>
      <c r="Y21" s="19">
        <f t="shared" si="23"/>
        <v>460.94012030461988</v>
      </c>
      <c r="Z21" s="19">
        <f t="shared" si="24"/>
        <v>1230.7219852926958</v>
      </c>
      <c r="AA21" s="19">
        <f t="shared" si="5"/>
        <v>7068.6408588388804</v>
      </c>
    </row>
    <row r="22" spans="1:28" ht="15" customHeight="1" x14ac:dyDescent="0.2">
      <c r="A22">
        <f t="shared" si="6"/>
        <v>15</v>
      </c>
      <c r="B22">
        <f t="shared" si="7"/>
        <v>36</v>
      </c>
      <c r="D22" s="1">
        <v>5500</v>
      </c>
      <c r="E22" s="7">
        <f t="shared" si="0"/>
        <v>330</v>
      </c>
      <c r="F22" s="1">
        <f t="shared" ref="F22:F30" si="32">I21</f>
        <v>122517.83436747156</v>
      </c>
      <c r="G22" s="1">
        <f t="shared" ref="G22:G30" si="33">SUM(D22:F22)</f>
        <v>128347.83436747156</v>
      </c>
      <c r="H22" s="1">
        <f t="shared" ref="H22:H30" si="34">F22*$E$1</f>
        <v>7351.070062048293</v>
      </c>
      <c r="I22" s="1">
        <f t="shared" ref="I22:I30" si="35">G22+H22</f>
        <v>135698.90442951984</v>
      </c>
      <c r="K22" s="36">
        <f t="shared" ref="K22:K30" si="36">E22*$F$2</f>
        <v>122.1</v>
      </c>
      <c r="L22" s="1">
        <f t="shared" si="2"/>
        <v>661.58516246481975</v>
      </c>
      <c r="N22" s="22">
        <v>5500</v>
      </c>
      <c r="O22" s="21">
        <f t="shared" si="12"/>
        <v>128017.83436747156</v>
      </c>
      <c r="P22" s="19">
        <f t="shared" si="13"/>
        <v>7681.070062048293</v>
      </c>
      <c r="Q22" s="19">
        <f t="shared" si="20"/>
        <v>135698.90442951984</v>
      </c>
      <c r="R22" s="1">
        <f t="shared" si="26"/>
        <v>2304.3210186144879</v>
      </c>
      <c r="S22" s="1">
        <f t="shared" si="21"/>
        <v>5376.7490434338051</v>
      </c>
      <c r="T22" s="1">
        <f t="shared" si="17"/>
        <v>2213.9734741077782</v>
      </c>
      <c r="U22" s="1">
        <f t="shared" si="22"/>
        <v>25302.510310403806</v>
      </c>
      <c r="V22" s="1">
        <f t="shared" si="19"/>
        <v>110396.39411911604</v>
      </c>
      <c r="X22" s="36">
        <f t="shared" si="27"/>
        <v>852.59877688736049</v>
      </c>
      <c r="Y22" s="19">
        <f t="shared" si="23"/>
        <v>531.3536337858668</v>
      </c>
      <c r="Z22" s="19">
        <f t="shared" si="24"/>
        <v>1383.9524106732274</v>
      </c>
      <c r="AA22" s="19">
        <f t="shared" si="5"/>
        <v>7498.7909947487806</v>
      </c>
    </row>
    <row r="23" spans="1:28" ht="15" customHeight="1" x14ac:dyDescent="0.2">
      <c r="A23">
        <f t="shared" si="6"/>
        <v>16</v>
      </c>
      <c r="B23">
        <f t="shared" si="7"/>
        <v>37</v>
      </c>
      <c r="D23" s="1">
        <v>5500</v>
      </c>
      <c r="E23" s="7">
        <f t="shared" si="0"/>
        <v>330</v>
      </c>
      <c r="F23" s="1">
        <f t="shared" si="32"/>
        <v>135698.90442951984</v>
      </c>
      <c r="G23" s="1">
        <f t="shared" si="33"/>
        <v>141528.90442951984</v>
      </c>
      <c r="H23" s="1">
        <f t="shared" si="34"/>
        <v>8141.9342657711904</v>
      </c>
      <c r="I23" s="1">
        <f t="shared" si="35"/>
        <v>149670.83869529102</v>
      </c>
      <c r="K23" s="36">
        <f t="shared" si="36"/>
        <v>122.1</v>
      </c>
      <c r="L23" s="1">
        <f t="shared" si="2"/>
        <v>624.13694572152804</v>
      </c>
      <c r="N23" s="22">
        <v>5500</v>
      </c>
      <c r="O23" s="21">
        <f t="shared" si="12"/>
        <v>141198.90442951984</v>
      </c>
      <c r="P23" s="19">
        <f t="shared" si="13"/>
        <v>8471.9342657711895</v>
      </c>
      <c r="Q23" s="19">
        <f t="shared" si="20"/>
        <v>149670.83869529102</v>
      </c>
      <c r="R23" s="1">
        <f t="shared" si="26"/>
        <v>2541.5802797313568</v>
      </c>
      <c r="S23" s="1">
        <f t="shared" si="21"/>
        <v>5930.3539860398323</v>
      </c>
      <c r="T23" s="1">
        <f t="shared" si="17"/>
        <v>2530.2510310403809</v>
      </c>
      <c r="U23" s="1">
        <f t="shared" si="22"/>
        <v>28702.613265403255</v>
      </c>
      <c r="V23" s="1">
        <f t="shared" si="19"/>
        <v>120968.22542988777</v>
      </c>
      <c r="X23" s="36">
        <f t="shared" si="27"/>
        <v>940.38470350060197</v>
      </c>
      <c r="Y23" s="19">
        <f t="shared" si="23"/>
        <v>607.26024744969141</v>
      </c>
      <c r="Z23" s="19">
        <f t="shared" si="24"/>
        <v>1547.6449509502934</v>
      </c>
      <c r="AA23" s="19">
        <f t="shared" si="5"/>
        <v>7911.0761076778062</v>
      </c>
    </row>
    <row r="24" spans="1:28" ht="15" customHeight="1" x14ac:dyDescent="0.2">
      <c r="A24">
        <f t="shared" si="6"/>
        <v>17</v>
      </c>
      <c r="B24">
        <f t="shared" si="7"/>
        <v>38</v>
      </c>
      <c r="D24" s="1">
        <v>5500</v>
      </c>
      <c r="E24" s="7">
        <f t="shared" si="0"/>
        <v>330</v>
      </c>
      <c r="F24" s="1">
        <f t="shared" si="32"/>
        <v>149670.83869529102</v>
      </c>
      <c r="G24" s="1">
        <f t="shared" si="33"/>
        <v>155500.83869529102</v>
      </c>
      <c r="H24" s="1">
        <f t="shared" si="34"/>
        <v>8980.2503217174617</v>
      </c>
      <c r="I24" s="1">
        <f t="shared" si="35"/>
        <v>164481.08901700849</v>
      </c>
      <c r="K24" s="36">
        <f t="shared" si="36"/>
        <v>122.1</v>
      </c>
      <c r="L24" s="1">
        <f t="shared" si="2"/>
        <v>588.80843935993209</v>
      </c>
      <c r="N24" s="22">
        <v>5500</v>
      </c>
      <c r="O24" s="21">
        <f t="shared" si="12"/>
        <v>155170.83869529102</v>
      </c>
      <c r="P24" s="19">
        <f t="shared" si="13"/>
        <v>9310.2503217174617</v>
      </c>
      <c r="Q24" s="19">
        <f t="shared" si="20"/>
        <v>164481.08901700849</v>
      </c>
      <c r="R24" s="1">
        <f t="shared" si="26"/>
        <v>2793.0750965152383</v>
      </c>
      <c r="S24" s="1">
        <f t="shared" si="21"/>
        <v>6517.1752252022234</v>
      </c>
      <c r="T24" s="1">
        <f t="shared" si="17"/>
        <v>2870.2613265403256</v>
      </c>
      <c r="U24" s="1">
        <f t="shared" si="22"/>
        <v>32349.527164065155</v>
      </c>
      <c r="V24" s="1">
        <f t="shared" si="19"/>
        <v>132131.56185294333</v>
      </c>
      <c r="X24" s="36">
        <f t="shared" si="27"/>
        <v>1033.4377857106381</v>
      </c>
      <c r="Y24" s="19">
        <f t="shared" si="23"/>
        <v>688.86271836967808</v>
      </c>
      <c r="Z24" s="19">
        <f t="shared" si="24"/>
        <v>1722.3005040803162</v>
      </c>
      <c r="AA24" s="19">
        <f t="shared" si="5"/>
        <v>8305.5288445237948</v>
      </c>
    </row>
    <row r="25" spans="1:28" ht="15" customHeight="1" x14ac:dyDescent="0.2">
      <c r="A25">
        <f t="shared" si="6"/>
        <v>18</v>
      </c>
      <c r="B25">
        <f t="shared" si="7"/>
        <v>39</v>
      </c>
      <c r="D25" s="1">
        <v>5500</v>
      </c>
      <c r="E25" s="7">
        <f t="shared" si="0"/>
        <v>330</v>
      </c>
      <c r="F25" s="1">
        <f t="shared" si="32"/>
        <v>164481.08901700849</v>
      </c>
      <c r="G25" s="1">
        <f t="shared" si="33"/>
        <v>170311.08901700849</v>
      </c>
      <c r="H25" s="1">
        <f t="shared" si="34"/>
        <v>9868.8653410205097</v>
      </c>
      <c r="I25" s="1">
        <f t="shared" si="35"/>
        <v>180179.954358029</v>
      </c>
      <c r="K25" s="36">
        <f t="shared" si="36"/>
        <v>122.1</v>
      </c>
      <c r="L25" s="1">
        <f t="shared" si="2"/>
        <v>555.47965977352067</v>
      </c>
      <c r="N25" s="22">
        <v>5500</v>
      </c>
      <c r="O25" s="21">
        <f t="shared" si="12"/>
        <v>169981.08901700849</v>
      </c>
      <c r="P25" s="19">
        <f t="shared" si="13"/>
        <v>10198.86534102051</v>
      </c>
      <c r="Q25" s="19">
        <f t="shared" si="20"/>
        <v>180179.954358029</v>
      </c>
      <c r="R25" s="1">
        <f t="shared" si="26"/>
        <v>3059.6596023061525</v>
      </c>
      <c r="S25" s="1">
        <f t="shared" si="21"/>
        <v>7139.2057387143577</v>
      </c>
      <c r="T25" s="1">
        <f t="shared" si="17"/>
        <v>3234.9527164065157</v>
      </c>
      <c r="U25" s="1">
        <f t="shared" si="22"/>
        <v>36253.780186372998</v>
      </c>
      <c r="V25" s="1">
        <f t="shared" si="19"/>
        <v>143926.17417165599</v>
      </c>
      <c r="X25" s="36">
        <f t="shared" si="27"/>
        <v>1132.0740528532765</v>
      </c>
      <c r="Y25" s="19">
        <f t="shared" si="23"/>
        <v>776.38865193756374</v>
      </c>
      <c r="Z25" s="19">
        <f t="shared" si="24"/>
        <v>1908.4627047908402</v>
      </c>
      <c r="AA25" s="19">
        <f t="shared" si="5"/>
        <v>8682.3277145591237</v>
      </c>
    </row>
    <row r="26" spans="1:28" ht="15" customHeight="1" x14ac:dyDescent="0.2">
      <c r="A26">
        <f t="shared" si="6"/>
        <v>19</v>
      </c>
      <c r="B26">
        <f t="shared" si="7"/>
        <v>40</v>
      </c>
      <c r="D26" s="1">
        <v>5500</v>
      </c>
      <c r="E26" s="7">
        <f t="shared" si="0"/>
        <v>330</v>
      </c>
      <c r="F26" s="1">
        <f t="shared" si="32"/>
        <v>180179.954358029</v>
      </c>
      <c r="G26" s="1">
        <f t="shared" si="33"/>
        <v>186009.954358029</v>
      </c>
      <c r="H26" s="1">
        <f t="shared" si="34"/>
        <v>10810.797261481739</v>
      </c>
      <c r="I26" s="1">
        <f t="shared" si="35"/>
        <v>196820.75161951073</v>
      </c>
      <c r="K26" s="36">
        <f t="shared" si="36"/>
        <v>122.1</v>
      </c>
      <c r="L26" s="1">
        <f t="shared" si="2"/>
        <v>524.03741488067988</v>
      </c>
      <c r="N26" s="22">
        <v>5500</v>
      </c>
      <c r="O26" s="21">
        <f t="shared" si="12"/>
        <v>185679.954358029</v>
      </c>
      <c r="P26" s="19">
        <f t="shared" si="13"/>
        <v>11140.797261481739</v>
      </c>
      <c r="Q26" s="19">
        <f t="shared" si="20"/>
        <v>196820.75161951073</v>
      </c>
      <c r="R26" s="1">
        <f t="shared" si="26"/>
        <v>3342.2391784445217</v>
      </c>
      <c r="S26" s="1">
        <f t="shared" si="21"/>
        <v>7798.5580830372173</v>
      </c>
      <c r="T26" s="1">
        <f t="shared" si="17"/>
        <v>3625.3780186373001</v>
      </c>
      <c r="U26" s="1">
        <f t="shared" si="22"/>
        <v>40426.960250772921</v>
      </c>
      <c r="V26" s="1">
        <f t="shared" si="19"/>
        <v>156393.79136873782</v>
      </c>
      <c r="X26" s="36">
        <f t="shared" si="27"/>
        <v>1236.628496024473</v>
      </c>
      <c r="Y26" s="19">
        <f t="shared" si="23"/>
        <v>870.09072447295205</v>
      </c>
      <c r="Z26" s="19">
        <f t="shared" si="24"/>
        <v>2106.7192204974249</v>
      </c>
      <c r="AA26" s="19">
        <f t="shared" si="5"/>
        <v>9041.7665371737239</v>
      </c>
    </row>
    <row r="27" spans="1:28" ht="15" customHeight="1" x14ac:dyDescent="0.2">
      <c r="A27">
        <f t="shared" si="6"/>
        <v>20</v>
      </c>
      <c r="B27">
        <f t="shared" si="7"/>
        <v>41</v>
      </c>
      <c r="D27" s="1">
        <v>5500</v>
      </c>
      <c r="E27" s="7">
        <f t="shared" si="0"/>
        <v>330</v>
      </c>
      <c r="F27" s="1">
        <f t="shared" si="32"/>
        <v>196820.75161951073</v>
      </c>
      <c r="G27" s="1">
        <f t="shared" si="33"/>
        <v>202650.75161951073</v>
      </c>
      <c r="H27" s="1">
        <f t="shared" si="34"/>
        <v>11809.245097170644</v>
      </c>
      <c r="I27" s="1">
        <f t="shared" si="35"/>
        <v>214459.99671668137</v>
      </c>
      <c r="K27" s="36">
        <f t="shared" si="36"/>
        <v>122.1</v>
      </c>
      <c r="L27" s="1">
        <f t="shared" si="2"/>
        <v>494.37491969875464</v>
      </c>
      <c r="N27" s="22">
        <v>5500</v>
      </c>
      <c r="O27" s="21">
        <f t="shared" si="12"/>
        <v>202320.75161951073</v>
      </c>
      <c r="P27" s="19">
        <f t="shared" si="13"/>
        <v>12139.245097170644</v>
      </c>
      <c r="Q27" s="19">
        <f t="shared" si="20"/>
        <v>214459.99671668137</v>
      </c>
      <c r="R27" s="1">
        <f t="shared" si="26"/>
        <v>3641.7735291511931</v>
      </c>
      <c r="S27" s="1">
        <f t="shared" si="21"/>
        <v>8497.4715680194513</v>
      </c>
      <c r="T27" s="1">
        <f t="shared" si="17"/>
        <v>4042.6960250772922</v>
      </c>
      <c r="U27" s="1">
        <f t="shared" si="22"/>
        <v>44881.735793715081</v>
      </c>
      <c r="V27" s="1">
        <f t="shared" si="19"/>
        <v>169578.26092296629</v>
      </c>
      <c r="X27" s="36">
        <f t="shared" si="27"/>
        <v>1347.4562057859414</v>
      </c>
      <c r="Y27" s="19">
        <f t="shared" si="23"/>
        <v>970.24704601855012</v>
      </c>
      <c r="Z27" s="19">
        <f t="shared" si="24"/>
        <v>2317.7032518044916</v>
      </c>
      <c r="AA27" s="19">
        <f t="shared" si="5"/>
        <v>9384.228984409403</v>
      </c>
    </row>
    <row r="28" spans="1:28" ht="15" customHeight="1" x14ac:dyDescent="0.2">
      <c r="A28">
        <f t="shared" si="6"/>
        <v>21</v>
      </c>
      <c r="B28">
        <f t="shared" si="7"/>
        <v>42</v>
      </c>
      <c r="D28" s="1">
        <v>5500</v>
      </c>
      <c r="E28" s="7">
        <f t="shared" si="0"/>
        <v>330</v>
      </c>
      <c r="F28" s="1">
        <f t="shared" si="32"/>
        <v>214459.99671668137</v>
      </c>
      <c r="G28" s="1">
        <f t="shared" si="33"/>
        <v>220289.99671668137</v>
      </c>
      <c r="H28" s="1">
        <f t="shared" si="34"/>
        <v>12867.599803000881</v>
      </c>
      <c r="I28" s="1">
        <f t="shared" si="35"/>
        <v>233157.59651968227</v>
      </c>
      <c r="K28" s="36">
        <f t="shared" si="36"/>
        <v>122.1</v>
      </c>
      <c r="L28" s="1">
        <f t="shared" si="2"/>
        <v>466.39143367807048</v>
      </c>
      <c r="N28" s="22">
        <v>5500</v>
      </c>
      <c r="O28" s="21">
        <f t="shared" si="12"/>
        <v>219959.99671668137</v>
      </c>
      <c r="P28" s="19">
        <f t="shared" si="13"/>
        <v>13197.599803000881</v>
      </c>
      <c r="Q28" s="19">
        <f t="shared" si="20"/>
        <v>233157.59651968227</v>
      </c>
      <c r="R28" s="1">
        <f t="shared" si="26"/>
        <v>3959.2799409002646</v>
      </c>
      <c r="S28" s="1">
        <f t="shared" si="21"/>
        <v>9238.3198621006159</v>
      </c>
      <c r="T28" s="1">
        <f t="shared" si="17"/>
        <v>4488.1735793715079</v>
      </c>
      <c r="U28" s="1">
        <f t="shared" si="22"/>
        <v>49631.882076444192</v>
      </c>
      <c r="V28" s="1">
        <f t="shared" si="19"/>
        <v>183525.71444323807</v>
      </c>
      <c r="X28" s="36">
        <f t="shared" si="27"/>
        <v>1464.9335781330979</v>
      </c>
      <c r="Y28" s="19">
        <f t="shared" si="23"/>
        <v>1077.1616590491619</v>
      </c>
      <c r="Z28" s="19">
        <f t="shared" si="24"/>
        <v>2542.0952371822596</v>
      </c>
      <c r="AA28" s="19">
        <f t="shared" si="5"/>
        <v>9710.1674219134202</v>
      </c>
    </row>
    <row r="29" spans="1:28" ht="15" customHeight="1" x14ac:dyDescent="0.2">
      <c r="A29">
        <f t="shared" si="6"/>
        <v>22</v>
      </c>
      <c r="B29">
        <f t="shared" si="7"/>
        <v>43</v>
      </c>
      <c r="D29" s="1">
        <v>5500</v>
      </c>
      <c r="E29" s="7">
        <f t="shared" si="0"/>
        <v>330</v>
      </c>
      <c r="F29" s="1">
        <f t="shared" si="32"/>
        <v>233157.59651968227</v>
      </c>
      <c r="G29" s="1">
        <f t="shared" si="33"/>
        <v>238987.59651968227</v>
      </c>
      <c r="H29" s="1">
        <f t="shared" si="34"/>
        <v>13989.455791180935</v>
      </c>
      <c r="I29" s="1">
        <f t="shared" si="35"/>
        <v>252977.05231086319</v>
      </c>
      <c r="K29" s="36">
        <f t="shared" si="36"/>
        <v>122.1</v>
      </c>
      <c r="L29" s="1">
        <f t="shared" si="2"/>
        <v>439.99191856421737</v>
      </c>
      <c r="N29" s="22">
        <v>5500</v>
      </c>
      <c r="O29" s="21">
        <f t="shared" si="12"/>
        <v>238657.59651968227</v>
      </c>
      <c r="P29" s="19">
        <f t="shared" si="13"/>
        <v>14319.455791180935</v>
      </c>
      <c r="Q29" s="19">
        <f t="shared" si="20"/>
        <v>252977.05231086319</v>
      </c>
      <c r="R29" s="1">
        <f t="shared" si="26"/>
        <v>4295.8367373542806</v>
      </c>
      <c r="S29" s="1">
        <f t="shared" si="21"/>
        <v>10023.619053826655</v>
      </c>
      <c r="T29" s="1">
        <f t="shared" si="17"/>
        <v>4963.1882076444199</v>
      </c>
      <c r="U29" s="1">
        <f t="shared" si="22"/>
        <v>54692.312922626428</v>
      </c>
      <c r="V29" s="1">
        <f t="shared" si="19"/>
        <v>198284.73938823678</v>
      </c>
      <c r="X29" s="36">
        <f t="shared" si="27"/>
        <v>1589.4595928210838</v>
      </c>
      <c r="Y29" s="19">
        <f t="shared" si="23"/>
        <v>1191.1651698346607</v>
      </c>
      <c r="Z29" s="19">
        <f t="shared" si="24"/>
        <v>2780.6247626557442</v>
      </c>
      <c r="AA29" s="19">
        <f t="shared" si="5"/>
        <v>10020.085373694288</v>
      </c>
    </row>
    <row r="30" spans="1:28" ht="15" customHeight="1" x14ac:dyDescent="0.2">
      <c r="A30">
        <f t="shared" si="6"/>
        <v>23</v>
      </c>
      <c r="B30">
        <f t="shared" si="7"/>
        <v>44</v>
      </c>
      <c r="D30" s="1">
        <v>5500</v>
      </c>
      <c r="E30" s="7">
        <f t="shared" si="0"/>
        <v>330</v>
      </c>
      <c r="F30" s="1">
        <f t="shared" si="32"/>
        <v>252977.05231086319</v>
      </c>
      <c r="G30" s="1">
        <f t="shared" si="33"/>
        <v>258807.05231086319</v>
      </c>
      <c r="H30" s="1">
        <f t="shared" si="34"/>
        <v>15178.62313865179</v>
      </c>
      <c r="I30" s="1">
        <f t="shared" si="35"/>
        <v>273985.67544951499</v>
      </c>
      <c r="K30" s="36">
        <f t="shared" si="36"/>
        <v>122.1</v>
      </c>
      <c r="L30" s="1">
        <f t="shared" si="2"/>
        <v>415.08671562662011</v>
      </c>
      <c r="N30" s="22">
        <v>5500</v>
      </c>
      <c r="O30" s="21">
        <f t="shared" si="12"/>
        <v>258477.05231086319</v>
      </c>
      <c r="P30" s="19">
        <f t="shared" si="13"/>
        <v>15508.62313865179</v>
      </c>
      <c r="Q30" s="19">
        <f t="shared" si="20"/>
        <v>273985.67544951499</v>
      </c>
      <c r="R30" s="1">
        <f t="shared" si="26"/>
        <v>4652.5869415955367</v>
      </c>
      <c r="S30" s="1">
        <f t="shared" si="21"/>
        <v>10856.036197056254</v>
      </c>
      <c r="T30" s="1">
        <f t="shared" si="17"/>
        <v>5469.2312922626434</v>
      </c>
      <c r="U30" s="1">
        <f t="shared" si="22"/>
        <v>60079.117827420036</v>
      </c>
      <c r="V30" s="1">
        <f t="shared" si="19"/>
        <v>213906.55762209496</v>
      </c>
      <c r="X30" s="36">
        <f t="shared" si="27"/>
        <v>1721.4571683903487</v>
      </c>
      <c r="Y30" s="19">
        <f t="shared" si="23"/>
        <v>1312.6155101430343</v>
      </c>
      <c r="Z30" s="19">
        <f t="shared" si="24"/>
        <v>3034.0726785333827</v>
      </c>
      <c r="AA30" s="19">
        <f t="shared" si="5"/>
        <v>10314.523039352038</v>
      </c>
    </row>
    <row r="31" spans="1:28" s="8" customFormat="1" ht="15" customHeight="1" x14ac:dyDescent="0.2">
      <c r="A31" s="8">
        <f t="shared" si="6"/>
        <v>24</v>
      </c>
      <c r="B31" s="8">
        <f t="shared" si="7"/>
        <v>45</v>
      </c>
      <c r="D31" s="9">
        <v>5500</v>
      </c>
      <c r="E31" s="10">
        <f t="shared" si="0"/>
        <v>330</v>
      </c>
      <c r="F31" s="9">
        <f t="shared" ref="F31:F32" si="37">I30</f>
        <v>273985.67544951499</v>
      </c>
      <c r="G31" s="9">
        <f t="shared" ref="G31:G32" si="38">SUM(D31:F31)</f>
        <v>279815.67544951499</v>
      </c>
      <c r="H31" s="9">
        <f t="shared" ref="H31:H32" si="39">F31*$E$1</f>
        <v>16439.140526970899</v>
      </c>
      <c r="I31" s="9">
        <f t="shared" ref="I31:I32" si="40">G31+H31</f>
        <v>296254.8159764859</v>
      </c>
      <c r="J31" s="9"/>
      <c r="K31" s="37">
        <f t="shared" ref="K31" si="41">E31*$F$2</f>
        <v>122.1</v>
      </c>
      <c r="L31" s="9">
        <f t="shared" si="2"/>
        <v>391.59124115718873</v>
      </c>
      <c r="M31" s="34"/>
      <c r="N31" s="28">
        <v>5500</v>
      </c>
      <c r="O31" s="29">
        <f t="shared" si="12"/>
        <v>279485.67544951499</v>
      </c>
      <c r="P31" s="9">
        <f t="shared" si="13"/>
        <v>16769.140526970899</v>
      </c>
      <c r="Q31" s="9">
        <f t="shared" si="20"/>
        <v>296254.8159764859</v>
      </c>
      <c r="R31" s="9">
        <f t="shared" si="26"/>
        <v>5030.7421580912696</v>
      </c>
      <c r="S31" s="9">
        <f t="shared" si="21"/>
        <v>11738.398368879629</v>
      </c>
      <c r="T31" s="9">
        <f t="shared" si="17"/>
        <v>6007.9117827420041</v>
      </c>
      <c r="U31" s="9">
        <f t="shared" si="22"/>
        <v>65809.604413557667</v>
      </c>
      <c r="V31" s="9">
        <f t="shared" si="19"/>
        <v>230445.21156292825</v>
      </c>
      <c r="W31" s="9"/>
      <c r="X31" s="36">
        <f t="shared" si="27"/>
        <v>1861.3745984937698</v>
      </c>
      <c r="Y31" s="9">
        <f t="shared" si="23"/>
        <v>1441.8988278580809</v>
      </c>
      <c r="Z31" s="9">
        <f t="shared" si="24"/>
        <v>3303.2734263518505</v>
      </c>
      <c r="AA31" s="9">
        <f t="shared" si="5"/>
        <v>10594.045380071095</v>
      </c>
      <c r="AB31" s="59"/>
    </row>
    <row r="32" spans="1:28" ht="15" customHeight="1" x14ac:dyDescent="0.2">
      <c r="A32">
        <f t="shared" si="6"/>
        <v>25</v>
      </c>
      <c r="B32">
        <f t="shared" si="7"/>
        <v>46</v>
      </c>
      <c r="D32" s="1">
        <v>5500</v>
      </c>
      <c r="E32" s="7">
        <f t="shared" si="0"/>
        <v>330</v>
      </c>
      <c r="F32" s="1">
        <f t="shared" si="37"/>
        <v>296254.8159764859</v>
      </c>
      <c r="G32" s="1">
        <f t="shared" si="38"/>
        <v>302084.8159764859</v>
      </c>
      <c r="H32" s="1">
        <f t="shared" si="39"/>
        <v>17775.288958589153</v>
      </c>
      <c r="I32" s="1">
        <f t="shared" si="40"/>
        <v>319860.10493507504</v>
      </c>
      <c r="K32" s="36">
        <f>E32*$G$2</f>
        <v>138.6</v>
      </c>
      <c r="L32" s="1">
        <f t="shared" si="2"/>
        <v>419.34809098934033</v>
      </c>
      <c r="N32" s="22">
        <v>5500</v>
      </c>
      <c r="O32" s="21">
        <f t="shared" si="12"/>
        <v>301754.8159764859</v>
      </c>
      <c r="P32" s="44">
        <f t="shared" si="13"/>
        <v>18105.288958589153</v>
      </c>
      <c r="Q32" s="44">
        <f t="shared" ref="Q32:Q33" si="42">O32+P32</f>
        <v>319860.10493507504</v>
      </c>
      <c r="R32" s="44">
        <f t="shared" ref="R32:R33" si="43">O32*$R$2</f>
        <v>5431.586687576746</v>
      </c>
      <c r="S32" s="44">
        <f t="shared" ref="S32:S33" si="44">P32-R32</f>
        <v>12673.702271012407</v>
      </c>
      <c r="T32" s="44">
        <f t="shared" si="17"/>
        <v>6580.9604413557672</v>
      </c>
      <c r="U32" s="44">
        <f t="shared" ref="U32:U33" si="45">+U31+S32-T32</f>
        <v>71902.346243214299</v>
      </c>
      <c r="V32" s="44">
        <f t="shared" si="19"/>
        <v>247957.75869186077</v>
      </c>
      <c r="W32" s="44"/>
      <c r="X32" s="55">
        <f>R32*$G$2</f>
        <v>2281.2664087822332</v>
      </c>
      <c r="Y32" s="44">
        <f t="shared" ref="Y32:Y33" si="46">T32*$E$3</f>
        <v>1579.4305059253841</v>
      </c>
      <c r="Z32" s="44">
        <f t="shared" ref="Z32:Z33" si="47">SUM(X32:Y32)</f>
        <v>3860.696914707617</v>
      </c>
      <c r="AA32" s="44">
        <f t="shared" si="5"/>
        <v>11680.922662850471</v>
      </c>
    </row>
    <row r="33" spans="1:28" ht="15" customHeight="1" x14ac:dyDescent="0.2">
      <c r="A33">
        <f t="shared" si="6"/>
        <v>26</v>
      </c>
      <c r="B33">
        <f t="shared" si="7"/>
        <v>47</v>
      </c>
      <c r="D33" s="1">
        <v>5500</v>
      </c>
      <c r="E33" s="7">
        <f t="shared" si="0"/>
        <v>330</v>
      </c>
      <c r="F33" s="1">
        <f t="shared" ref="F33:F48" si="48">I32</f>
        <v>319860.10493507504</v>
      </c>
      <c r="G33" s="1">
        <f t="shared" ref="G33:G48" si="49">SUM(D33:F33)</f>
        <v>325690.10493507504</v>
      </c>
      <c r="H33" s="1">
        <f t="shared" ref="H33:H48" si="50">F33*$E$1</f>
        <v>19191.606296104503</v>
      </c>
      <c r="I33" s="1">
        <f t="shared" ref="I33:I48" si="51">G33+H33</f>
        <v>344881.71123117954</v>
      </c>
      <c r="K33" s="36">
        <f t="shared" ref="K33:K48" si="52">E33*$G$2</f>
        <v>138.6</v>
      </c>
      <c r="L33" s="1">
        <f t="shared" si="2"/>
        <v>395.61140659371722</v>
      </c>
      <c r="N33" s="22">
        <v>5500</v>
      </c>
      <c r="O33" s="21">
        <f t="shared" si="12"/>
        <v>325360.10493507504</v>
      </c>
      <c r="P33" s="19">
        <f t="shared" si="13"/>
        <v>19521.606296104503</v>
      </c>
      <c r="Q33" s="19">
        <f t="shared" si="42"/>
        <v>344881.71123117954</v>
      </c>
      <c r="R33" s="19">
        <f t="shared" si="43"/>
        <v>5856.4818888313503</v>
      </c>
      <c r="S33" s="19">
        <f t="shared" si="44"/>
        <v>13665.124407273153</v>
      </c>
      <c r="T33" s="19">
        <f t="shared" si="17"/>
        <v>7190.2346243214306</v>
      </c>
      <c r="U33" s="19">
        <f t="shared" si="45"/>
        <v>78377.236026166021</v>
      </c>
      <c r="V33" s="19">
        <f t="shared" si="19"/>
        <v>266504.47520501353</v>
      </c>
      <c r="W33" s="19"/>
      <c r="X33" s="36">
        <f>R33*$G$2</f>
        <v>2459.7223933091668</v>
      </c>
      <c r="Y33" s="19">
        <f t="shared" si="46"/>
        <v>1725.6563098371432</v>
      </c>
      <c r="Z33" s="19">
        <f t="shared" si="47"/>
        <v>4185.3787031463098</v>
      </c>
      <c r="AA33" s="19">
        <f t="shared" si="5"/>
        <v>11946.490302158007</v>
      </c>
    </row>
    <row r="34" spans="1:28" ht="15" customHeight="1" x14ac:dyDescent="0.2">
      <c r="A34">
        <f t="shared" si="6"/>
        <v>27</v>
      </c>
      <c r="B34">
        <f t="shared" si="7"/>
        <v>48</v>
      </c>
      <c r="D34" s="1">
        <v>5500</v>
      </c>
      <c r="E34" s="7">
        <f t="shared" si="0"/>
        <v>330</v>
      </c>
      <c r="F34" s="1">
        <f t="shared" si="48"/>
        <v>344881.71123117954</v>
      </c>
      <c r="G34" s="1">
        <f t="shared" si="49"/>
        <v>350711.71123117954</v>
      </c>
      <c r="H34" s="1">
        <f t="shared" si="50"/>
        <v>20692.902673870773</v>
      </c>
      <c r="I34" s="1">
        <f t="shared" si="51"/>
        <v>371404.61390505033</v>
      </c>
      <c r="K34" s="36">
        <f t="shared" si="52"/>
        <v>138.6</v>
      </c>
      <c r="L34" s="1">
        <f t="shared" si="2"/>
        <v>373.21830810728039</v>
      </c>
      <c r="N34" s="22">
        <v>5500</v>
      </c>
      <c r="O34" s="21">
        <f t="shared" si="12"/>
        <v>350381.71123117954</v>
      </c>
      <c r="P34" s="19">
        <f t="shared" si="13"/>
        <v>21022.902673870773</v>
      </c>
      <c r="Q34" s="19">
        <f t="shared" ref="Q34:Q51" si="53">O34+P34</f>
        <v>371404.61390505033</v>
      </c>
      <c r="R34" s="19">
        <f t="shared" ref="R34:R51" si="54">O34*$R$2</f>
        <v>6306.870802161231</v>
      </c>
      <c r="S34" s="19">
        <f t="shared" ref="S34:S51" si="55">P34-R34</f>
        <v>14716.031871709542</v>
      </c>
      <c r="T34" s="19">
        <f t="shared" si="17"/>
        <v>7837.7236026166029</v>
      </c>
      <c r="U34" s="19">
        <f t="shared" ref="U34:U51" si="56">+U33+S34-T34</f>
        <v>85255.544295258951</v>
      </c>
      <c r="V34" s="19">
        <f t="shared" si="19"/>
        <v>286149.06960979133</v>
      </c>
      <c r="W34" s="19"/>
      <c r="X34" s="36">
        <f t="shared" ref="X34:X51" si="57">R34*$G$2</f>
        <v>2648.8857369077168</v>
      </c>
      <c r="Y34" s="19">
        <f t="shared" ref="Y34:Y51" si="58">T34*$E$3</f>
        <v>1881.0536646279845</v>
      </c>
      <c r="Z34" s="19">
        <f t="shared" ref="Z34:Z51" si="59">SUM(X34:Y34)</f>
        <v>4529.9394015357011</v>
      </c>
      <c r="AA34" s="19">
        <f t="shared" si="5"/>
        <v>12198.097541628144</v>
      </c>
    </row>
    <row r="35" spans="1:28" s="46" customFormat="1" ht="15" customHeight="1" thickBot="1" x14ac:dyDescent="0.25">
      <c r="A35" s="46">
        <f t="shared" si="6"/>
        <v>28</v>
      </c>
      <c r="B35" s="46">
        <f t="shared" si="7"/>
        <v>49</v>
      </c>
      <c r="D35" s="47">
        <v>5500</v>
      </c>
      <c r="E35" s="48">
        <f t="shared" si="0"/>
        <v>330</v>
      </c>
      <c r="F35" s="47">
        <f t="shared" si="48"/>
        <v>371404.61390505033</v>
      </c>
      <c r="G35" s="47">
        <f t="shared" si="49"/>
        <v>377234.61390505033</v>
      </c>
      <c r="H35" s="47">
        <f t="shared" si="50"/>
        <v>22284.276834303018</v>
      </c>
      <c r="I35" s="47">
        <f t="shared" si="51"/>
        <v>399518.89073935337</v>
      </c>
      <c r="J35" s="47"/>
      <c r="K35" s="49">
        <f t="shared" si="52"/>
        <v>138.6</v>
      </c>
      <c r="L35" s="47">
        <f t="shared" si="2"/>
        <v>352.0927434974343</v>
      </c>
      <c r="M35" s="50"/>
      <c r="N35" s="51">
        <v>5500</v>
      </c>
      <c r="O35" s="52">
        <f t="shared" si="12"/>
        <v>376904.61390505033</v>
      </c>
      <c r="P35" s="47">
        <f t="shared" si="13"/>
        <v>22614.276834303018</v>
      </c>
      <c r="Q35" s="47">
        <f t="shared" si="53"/>
        <v>399518.89073935337</v>
      </c>
      <c r="R35" s="47">
        <f t="shared" si="54"/>
        <v>6784.2830502909055</v>
      </c>
      <c r="S35" s="47">
        <f t="shared" si="55"/>
        <v>15829.993784012113</v>
      </c>
      <c r="T35" s="47">
        <f t="shared" si="17"/>
        <v>8525.5544295258951</v>
      </c>
      <c r="U35" s="47">
        <f t="shared" si="56"/>
        <v>92559.983649745176</v>
      </c>
      <c r="V35" s="47">
        <f t="shared" si="19"/>
        <v>306958.90708960814</v>
      </c>
      <c r="W35" s="47"/>
      <c r="X35" s="49">
        <f t="shared" si="57"/>
        <v>2849.3988811221802</v>
      </c>
      <c r="Y35" s="47">
        <f t="shared" si="58"/>
        <v>2046.1330630862149</v>
      </c>
      <c r="Z35" s="47">
        <f t="shared" si="59"/>
        <v>4895.5319442083946</v>
      </c>
      <c r="AA35" s="47">
        <f t="shared" si="5"/>
        <v>12436.372821902325</v>
      </c>
      <c r="AB35" s="60"/>
    </row>
    <row r="36" spans="1:28" s="27" customFormat="1" ht="15" customHeight="1" x14ac:dyDescent="0.2">
      <c r="A36" s="27">
        <f t="shared" ref="A36:A50" si="60">A35+1</f>
        <v>29</v>
      </c>
      <c r="B36" s="27">
        <f t="shared" ref="B36:B50" si="61">B35+1</f>
        <v>50</v>
      </c>
      <c r="D36" s="19">
        <v>6500</v>
      </c>
      <c r="E36" s="7">
        <f t="shared" si="0"/>
        <v>390</v>
      </c>
      <c r="F36" s="19">
        <f t="shared" si="48"/>
        <v>399518.89073935337</v>
      </c>
      <c r="G36" s="19">
        <f t="shared" si="49"/>
        <v>406408.89073935337</v>
      </c>
      <c r="H36" s="19">
        <f t="shared" si="50"/>
        <v>23971.133444361203</v>
      </c>
      <c r="I36" s="19">
        <f t="shared" si="51"/>
        <v>430380.02418371459</v>
      </c>
      <c r="J36" s="19"/>
      <c r="K36" s="36">
        <f t="shared" si="52"/>
        <v>163.79999999999998</v>
      </c>
      <c r="L36" s="19">
        <f t="shared" si="2"/>
        <v>392.55623202972959</v>
      </c>
      <c r="M36" s="45"/>
      <c r="N36" s="22">
        <v>6500</v>
      </c>
      <c r="O36" s="21">
        <f t="shared" si="12"/>
        <v>406018.89073935337</v>
      </c>
      <c r="P36" s="19">
        <f t="shared" si="13"/>
        <v>24361.133444361203</v>
      </c>
      <c r="Q36" s="19">
        <f t="shared" si="53"/>
        <v>430380.02418371459</v>
      </c>
      <c r="R36" s="19">
        <f t="shared" si="54"/>
        <v>7308.34003330836</v>
      </c>
      <c r="S36" s="19">
        <f t="shared" si="55"/>
        <v>17052.793411052844</v>
      </c>
      <c r="T36" s="19">
        <f t="shared" si="17"/>
        <v>9255.9983649745172</v>
      </c>
      <c r="U36" s="19">
        <f t="shared" si="56"/>
        <v>100356.77869582351</v>
      </c>
      <c r="V36" s="19">
        <f t="shared" si="19"/>
        <v>330023.24548789102</v>
      </c>
      <c r="W36" s="19"/>
      <c r="X36" s="36">
        <f t="shared" si="57"/>
        <v>3069.5028139895112</v>
      </c>
      <c r="Y36" s="19">
        <f t="shared" si="58"/>
        <v>2221.4396075938839</v>
      </c>
      <c r="Z36" s="19">
        <f t="shared" si="59"/>
        <v>5290.9424215833951</v>
      </c>
      <c r="AA36" s="19">
        <f t="shared" si="5"/>
        <v>12680.051409664413</v>
      </c>
      <c r="AB36" s="56"/>
    </row>
    <row r="37" spans="1:28" ht="15" customHeight="1" x14ac:dyDescent="0.2">
      <c r="A37">
        <f t="shared" si="60"/>
        <v>30</v>
      </c>
      <c r="B37">
        <f t="shared" si="61"/>
        <v>51</v>
      </c>
      <c r="D37" s="1">
        <v>6500</v>
      </c>
      <c r="E37" s="7">
        <f t="shared" si="0"/>
        <v>390</v>
      </c>
      <c r="F37" s="1">
        <f t="shared" si="48"/>
        <v>430380.02418371459</v>
      </c>
      <c r="G37" s="1">
        <f t="shared" si="49"/>
        <v>437270.02418371459</v>
      </c>
      <c r="H37" s="1">
        <f t="shared" si="50"/>
        <v>25822.801451022875</v>
      </c>
      <c r="I37" s="1">
        <f t="shared" si="51"/>
        <v>463092.82563473744</v>
      </c>
      <c r="K37" s="36">
        <f t="shared" si="52"/>
        <v>163.79999999999998</v>
      </c>
      <c r="L37" s="1">
        <f t="shared" si="2"/>
        <v>370.33606795257498</v>
      </c>
      <c r="N37" s="22">
        <v>6500</v>
      </c>
      <c r="O37" s="21">
        <f t="shared" si="12"/>
        <v>436880.02418371459</v>
      </c>
      <c r="P37" s="19">
        <f t="shared" si="13"/>
        <v>26212.801451022875</v>
      </c>
      <c r="Q37" s="19">
        <f t="shared" si="53"/>
        <v>463092.82563473744</v>
      </c>
      <c r="R37" s="19">
        <f t="shared" si="54"/>
        <v>7863.8404353068618</v>
      </c>
      <c r="S37" s="19">
        <f t="shared" si="55"/>
        <v>18348.961015716013</v>
      </c>
      <c r="T37" s="19">
        <f t="shared" si="17"/>
        <v>10035.677869582352</v>
      </c>
      <c r="U37" s="19">
        <f t="shared" si="56"/>
        <v>108670.06184195718</v>
      </c>
      <c r="V37" s="19">
        <f t="shared" si="19"/>
        <v>354422.76379278029</v>
      </c>
      <c r="W37" s="19"/>
      <c r="X37" s="36">
        <f t="shared" si="57"/>
        <v>3302.812982828882</v>
      </c>
      <c r="Y37" s="19">
        <f t="shared" si="58"/>
        <v>2408.5626886997643</v>
      </c>
      <c r="Z37" s="19">
        <f t="shared" si="59"/>
        <v>5711.3756715286463</v>
      </c>
      <c r="AA37" s="19">
        <f t="shared" si="5"/>
        <v>12912.871848558709</v>
      </c>
    </row>
    <row r="38" spans="1:28" ht="15" customHeight="1" x14ac:dyDescent="0.2">
      <c r="A38">
        <f t="shared" si="60"/>
        <v>31</v>
      </c>
      <c r="B38">
        <f t="shared" si="61"/>
        <v>52</v>
      </c>
      <c r="D38" s="1">
        <v>6500</v>
      </c>
      <c r="E38" s="7">
        <f t="shared" si="0"/>
        <v>390</v>
      </c>
      <c r="F38" s="1">
        <f t="shared" si="48"/>
        <v>463092.82563473744</v>
      </c>
      <c r="G38" s="1">
        <f t="shared" si="49"/>
        <v>469982.82563473744</v>
      </c>
      <c r="H38" s="1">
        <f t="shared" si="50"/>
        <v>27785.569538084244</v>
      </c>
      <c r="I38" s="1">
        <f t="shared" si="51"/>
        <v>497768.39517282171</v>
      </c>
      <c r="K38" s="36">
        <f t="shared" si="52"/>
        <v>163.79999999999998</v>
      </c>
      <c r="L38" s="1">
        <f t="shared" si="2"/>
        <v>349.37364901186317</v>
      </c>
      <c r="N38" s="22">
        <v>6500</v>
      </c>
      <c r="O38" s="21">
        <f t="shared" si="12"/>
        <v>469592.82563473744</v>
      </c>
      <c r="P38" s="19">
        <f t="shared" si="13"/>
        <v>28175.569538084244</v>
      </c>
      <c r="Q38" s="19">
        <f t="shared" si="53"/>
        <v>497768.39517282171</v>
      </c>
      <c r="R38" s="19">
        <f t="shared" si="54"/>
        <v>8452.670861425273</v>
      </c>
      <c r="S38" s="19">
        <f t="shared" si="55"/>
        <v>19722.898676658973</v>
      </c>
      <c r="T38" s="19">
        <f t="shared" si="17"/>
        <v>10867.006184195719</v>
      </c>
      <c r="U38" s="19">
        <f t="shared" si="56"/>
        <v>117525.95433442044</v>
      </c>
      <c r="V38" s="19">
        <f t="shared" si="19"/>
        <v>380242.44083840126</v>
      </c>
      <c r="W38" s="19"/>
      <c r="X38" s="36">
        <f t="shared" si="57"/>
        <v>3550.1217617986144</v>
      </c>
      <c r="Y38" s="19">
        <f t="shared" si="58"/>
        <v>2608.0814842069726</v>
      </c>
      <c r="Z38" s="19">
        <f t="shared" si="59"/>
        <v>6158.2032460055871</v>
      </c>
      <c r="AA38" s="19">
        <f t="shared" si="5"/>
        <v>13135.005735126208</v>
      </c>
    </row>
    <row r="39" spans="1:28" ht="15" customHeight="1" x14ac:dyDescent="0.2">
      <c r="A39">
        <f t="shared" si="60"/>
        <v>32</v>
      </c>
      <c r="B39">
        <f t="shared" si="61"/>
        <v>53</v>
      </c>
      <c r="D39" s="1">
        <v>6500</v>
      </c>
      <c r="E39" s="7">
        <f t="shared" si="0"/>
        <v>390</v>
      </c>
      <c r="F39" s="1">
        <f t="shared" si="48"/>
        <v>497768.39517282171</v>
      </c>
      <c r="G39" s="1">
        <f t="shared" si="49"/>
        <v>504658.39517282171</v>
      </c>
      <c r="H39" s="1">
        <f t="shared" si="50"/>
        <v>29866.103710369302</v>
      </c>
      <c r="I39" s="1">
        <f t="shared" si="51"/>
        <v>534524.49888319103</v>
      </c>
      <c r="K39" s="36">
        <f t="shared" si="52"/>
        <v>163.79999999999998</v>
      </c>
      <c r="L39" s="1">
        <f t="shared" si="2"/>
        <v>329.59778208666336</v>
      </c>
      <c r="N39" s="22">
        <v>6500</v>
      </c>
      <c r="O39" s="21">
        <f t="shared" si="12"/>
        <v>504268.39517282171</v>
      </c>
      <c r="P39" s="19">
        <f t="shared" si="13"/>
        <v>30256.103710369302</v>
      </c>
      <c r="Q39" s="19">
        <f t="shared" si="53"/>
        <v>534524.49888319103</v>
      </c>
      <c r="R39" s="19">
        <f t="shared" si="54"/>
        <v>9076.8311131107894</v>
      </c>
      <c r="S39" s="19">
        <f t="shared" si="55"/>
        <v>21179.27259725851</v>
      </c>
      <c r="T39" s="19">
        <f t="shared" si="17"/>
        <v>11752.595433442046</v>
      </c>
      <c r="U39" s="19">
        <f t="shared" si="56"/>
        <v>126952.63149823691</v>
      </c>
      <c r="V39" s="19">
        <f t="shared" si="19"/>
        <v>407571.86738495406</v>
      </c>
      <c r="W39" s="19"/>
      <c r="X39" s="36">
        <f t="shared" si="57"/>
        <v>3812.2690675065314</v>
      </c>
      <c r="Y39" s="19">
        <f t="shared" si="58"/>
        <v>2820.622904026091</v>
      </c>
      <c r="Z39" s="19">
        <f t="shared" si="59"/>
        <v>6632.8919715326228</v>
      </c>
      <c r="AA39" s="19">
        <f t="shared" si="5"/>
        <v>13346.681823184301</v>
      </c>
    </row>
    <row r="40" spans="1:28" ht="15" customHeight="1" x14ac:dyDescent="0.2">
      <c r="A40">
        <f t="shared" si="60"/>
        <v>33</v>
      </c>
      <c r="B40">
        <f t="shared" si="61"/>
        <v>54</v>
      </c>
      <c r="D40" s="1">
        <v>6500</v>
      </c>
      <c r="E40" s="7">
        <f t="shared" si="0"/>
        <v>390</v>
      </c>
      <c r="F40" s="1">
        <f t="shared" si="48"/>
        <v>534524.49888319103</v>
      </c>
      <c r="G40" s="1">
        <f t="shared" si="49"/>
        <v>541414.49888319103</v>
      </c>
      <c r="H40" s="1">
        <f t="shared" si="50"/>
        <v>32071.469932991462</v>
      </c>
      <c r="I40" s="1">
        <f t="shared" si="51"/>
        <v>573485.96881618246</v>
      </c>
      <c r="K40" s="36">
        <f t="shared" si="52"/>
        <v>163.79999999999998</v>
      </c>
      <c r="L40" s="1">
        <f t="shared" si="2"/>
        <v>310.94130385534277</v>
      </c>
      <c r="N40" s="22">
        <v>6500</v>
      </c>
      <c r="O40" s="21">
        <f t="shared" si="12"/>
        <v>541024.49888319103</v>
      </c>
      <c r="P40" s="19">
        <f t="shared" si="13"/>
        <v>32461.469932991462</v>
      </c>
      <c r="Q40" s="19">
        <f t="shared" si="53"/>
        <v>573485.96881618246</v>
      </c>
      <c r="R40" s="19">
        <f t="shared" si="54"/>
        <v>9738.4409798974375</v>
      </c>
      <c r="S40" s="19">
        <f t="shared" si="55"/>
        <v>22723.028953094024</v>
      </c>
      <c r="T40" s="19">
        <f t="shared" si="17"/>
        <v>12695.263149823691</v>
      </c>
      <c r="U40" s="19">
        <f t="shared" si="56"/>
        <v>136980.39730150724</v>
      </c>
      <c r="V40" s="19">
        <f t="shared" si="19"/>
        <v>436505.57151467522</v>
      </c>
      <c r="W40" s="19"/>
      <c r="X40" s="36">
        <f t="shared" si="57"/>
        <v>4090.1452115569236</v>
      </c>
      <c r="Y40" s="19">
        <f t="shared" si="58"/>
        <v>3046.8631559576856</v>
      </c>
      <c r="Z40" s="19">
        <f t="shared" si="59"/>
        <v>7137.0083675146088</v>
      </c>
      <c r="AA40" s="19">
        <f t="shared" si="5"/>
        <v>13548.172694880855</v>
      </c>
    </row>
    <row r="41" spans="1:28" ht="15" customHeight="1" x14ac:dyDescent="0.2">
      <c r="A41">
        <f t="shared" si="60"/>
        <v>34</v>
      </c>
      <c r="B41">
        <f t="shared" si="61"/>
        <v>55</v>
      </c>
      <c r="D41" s="1">
        <v>6500</v>
      </c>
      <c r="E41" s="7">
        <f t="shared" si="0"/>
        <v>390</v>
      </c>
      <c r="F41" s="1">
        <f t="shared" si="48"/>
        <v>573485.96881618246</v>
      </c>
      <c r="G41" s="1">
        <f t="shared" si="49"/>
        <v>580375.96881618246</v>
      </c>
      <c r="H41" s="1">
        <f t="shared" si="50"/>
        <v>34409.158128970943</v>
      </c>
      <c r="I41" s="1">
        <f t="shared" si="51"/>
        <v>614785.12694515334</v>
      </c>
      <c r="K41" s="36">
        <f t="shared" si="52"/>
        <v>163.79999999999998</v>
      </c>
      <c r="L41" s="1">
        <f t="shared" si="2"/>
        <v>293.34085269371957</v>
      </c>
      <c r="N41" s="22">
        <v>6500</v>
      </c>
      <c r="O41" s="21">
        <f t="shared" si="12"/>
        <v>579985.96881618246</v>
      </c>
      <c r="P41" s="19">
        <f t="shared" si="13"/>
        <v>34799.158128970943</v>
      </c>
      <c r="Q41" s="19">
        <f t="shared" si="53"/>
        <v>614785.12694515334</v>
      </c>
      <c r="R41" s="19">
        <f t="shared" si="54"/>
        <v>10439.747438691284</v>
      </c>
      <c r="S41" s="19">
        <f t="shared" si="55"/>
        <v>24359.410690279659</v>
      </c>
      <c r="T41" s="19">
        <f t="shared" si="17"/>
        <v>13698.039730150726</v>
      </c>
      <c r="U41" s="19">
        <f t="shared" si="56"/>
        <v>147641.76826163617</v>
      </c>
      <c r="V41" s="19">
        <f t="shared" si="19"/>
        <v>467143.3586835172</v>
      </c>
      <c r="W41" s="19"/>
      <c r="X41" s="36">
        <f t="shared" si="57"/>
        <v>4384.6939242503386</v>
      </c>
      <c r="Y41" s="19">
        <f t="shared" si="58"/>
        <v>3287.5295352361741</v>
      </c>
      <c r="Z41" s="19">
        <f t="shared" si="59"/>
        <v>7672.2234594865131</v>
      </c>
      <c r="AA41" s="19">
        <f t="shared" si="5"/>
        <v>13739.783709783473</v>
      </c>
    </row>
    <row r="42" spans="1:28" ht="15" customHeight="1" x14ac:dyDescent="0.2">
      <c r="A42">
        <f t="shared" si="60"/>
        <v>35</v>
      </c>
      <c r="B42">
        <f t="shared" si="61"/>
        <v>56</v>
      </c>
      <c r="D42" s="1">
        <v>6500</v>
      </c>
      <c r="E42" s="7">
        <f t="shared" si="0"/>
        <v>390</v>
      </c>
      <c r="F42" s="1">
        <f t="shared" si="48"/>
        <v>614785.12694515334</v>
      </c>
      <c r="G42" s="1">
        <f t="shared" si="49"/>
        <v>621675.12694515334</v>
      </c>
      <c r="H42" s="1">
        <f t="shared" si="50"/>
        <v>36887.107616709196</v>
      </c>
      <c r="I42" s="1">
        <f t="shared" si="51"/>
        <v>658562.23456186254</v>
      </c>
      <c r="K42" s="36">
        <f t="shared" si="52"/>
        <v>163.79999999999998</v>
      </c>
      <c r="L42" s="1">
        <f t="shared" si="2"/>
        <v>276.73665348464107</v>
      </c>
      <c r="N42" s="22">
        <v>6500</v>
      </c>
      <c r="O42" s="21">
        <f t="shared" si="12"/>
        <v>621285.12694515334</v>
      </c>
      <c r="P42" s="19">
        <f t="shared" si="13"/>
        <v>37277.107616709196</v>
      </c>
      <c r="Q42" s="19">
        <f t="shared" si="53"/>
        <v>658562.23456186254</v>
      </c>
      <c r="R42" s="19">
        <f t="shared" si="54"/>
        <v>11183.13228501276</v>
      </c>
      <c r="S42" s="19">
        <f t="shared" si="55"/>
        <v>26093.975331696434</v>
      </c>
      <c r="T42" s="19">
        <f t="shared" si="17"/>
        <v>14764.176826163617</v>
      </c>
      <c r="U42" s="19">
        <f t="shared" si="56"/>
        <v>158971.56676716899</v>
      </c>
      <c r="V42" s="19">
        <f t="shared" si="19"/>
        <v>499590.66779469355</v>
      </c>
      <c r="W42" s="19"/>
      <c r="X42" s="36">
        <f t="shared" si="57"/>
        <v>4696.9155597053586</v>
      </c>
      <c r="Y42" s="19">
        <f t="shared" si="58"/>
        <v>3543.4024382792682</v>
      </c>
      <c r="Z42" s="19">
        <f t="shared" si="59"/>
        <v>8240.3179979846263</v>
      </c>
      <c r="AA42" s="19">
        <f t="shared" si="5"/>
        <v>13921.84387308622</v>
      </c>
    </row>
    <row r="43" spans="1:28" ht="15" customHeight="1" x14ac:dyDescent="0.2">
      <c r="A43">
        <f t="shared" si="60"/>
        <v>36</v>
      </c>
      <c r="B43">
        <f t="shared" si="61"/>
        <v>57</v>
      </c>
      <c r="D43" s="1">
        <v>6500</v>
      </c>
      <c r="E43" s="7">
        <f t="shared" si="0"/>
        <v>390</v>
      </c>
      <c r="F43" s="1">
        <f t="shared" si="48"/>
        <v>658562.23456186254</v>
      </c>
      <c r="G43" s="1">
        <f t="shared" si="49"/>
        <v>665452.23456186254</v>
      </c>
      <c r="H43" s="1">
        <f t="shared" si="50"/>
        <v>39513.734073711748</v>
      </c>
      <c r="I43" s="1">
        <f t="shared" si="51"/>
        <v>704965.96863557433</v>
      </c>
      <c r="K43" s="36">
        <f t="shared" si="52"/>
        <v>163.79999999999998</v>
      </c>
      <c r="L43" s="1">
        <f t="shared" si="2"/>
        <v>261.07231460815194</v>
      </c>
      <c r="N43" s="22">
        <v>6500</v>
      </c>
      <c r="O43" s="21">
        <f t="shared" si="12"/>
        <v>665062.23456186254</v>
      </c>
      <c r="P43" s="19">
        <f t="shared" si="13"/>
        <v>39903.734073711748</v>
      </c>
      <c r="Q43" s="19">
        <f t="shared" si="53"/>
        <v>704965.96863557433</v>
      </c>
      <c r="R43" s="19">
        <f t="shared" si="54"/>
        <v>11971.120222113525</v>
      </c>
      <c r="S43" s="19">
        <f t="shared" si="55"/>
        <v>27932.613851598224</v>
      </c>
      <c r="T43" s="19">
        <f t="shared" si="17"/>
        <v>15897.156676716899</v>
      </c>
      <c r="U43" s="19">
        <f t="shared" si="56"/>
        <v>171007.02394205032</v>
      </c>
      <c r="V43" s="19">
        <f t="shared" si="19"/>
        <v>533958.94469352392</v>
      </c>
      <c r="W43" s="19"/>
      <c r="X43" s="36">
        <f t="shared" si="57"/>
        <v>5027.8704932876799</v>
      </c>
      <c r="Y43" s="19">
        <f t="shared" si="58"/>
        <v>3815.3176024120557</v>
      </c>
      <c r="Z43" s="19">
        <f t="shared" si="59"/>
        <v>8843.1880956997356</v>
      </c>
      <c r="AA43" s="19">
        <f t="shared" si="5"/>
        <v>14094.69831904509</v>
      </c>
    </row>
    <row r="44" spans="1:28" ht="15" customHeight="1" x14ac:dyDescent="0.2">
      <c r="A44">
        <f t="shared" si="60"/>
        <v>37</v>
      </c>
      <c r="B44">
        <f t="shared" si="61"/>
        <v>58</v>
      </c>
      <c r="D44" s="1">
        <v>6500</v>
      </c>
      <c r="E44" s="7">
        <f t="shared" si="0"/>
        <v>390</v>
      </c>
      <c r="F44" s="1">
        <f t="shared" si="48"/>
        <v>704965.96863557433</v>
      </c>
      <c r="G44" s="1">
        <f t="shared" si="49"/>
        <v>711855.96863557433</v>
      </c>
      <c r="H44" s="1">
        <f t="shared" si="50"/>
        <v>42297.958118134462</v>
      </c>
      <c r="I44" s="1">
        <f t="shared" si="51"/>
        <v>754153.92675370874</v>
      </c>
      <c r="K44" s="36">
        <f t="shared" si="52"/>
        <v>163.79999999999998</v>
      </c>
      <c r="L44" s="1">
        <f t="shared" si="2"/>
        <v>246.29463642278489</v>
      </c>
      <c r="N44" s="22">
        <v>6500</v>
      </c>
      <c r="O44" s="21">
        <f t="shared" si="12"/>
        <v>711465.96863557433</v>
      </c>
      <c r="P44" s="19">
        <f t="shared" si="13"/>
        <v>42687.958118134462</v>
      </c>
      <c r="Q44" s="19">
        <f t="shared" si="53"/>
        <v>754153.92675370874</v>
      </c>
      <c r="R44" s="19">
        <f t="shared" si="54"/>
        <v>12806.387435440338</v>
      </c>
      <c r="S44" s="19">
        <f t="shared" si="55"/>
        <v>29881.570682694124</v>
      </c>
      <c r="T44" s="19">
        <f t="shared" si="17"/>
        <v>17100.702394205033</v>
      </c>
      <c r="U44" s="19">
        <f t="shared" si="56"/>
        <v>183787.89223053941</v>
      </c>
      <c r="V44" s="19">
        <f t="shared" si="19"/>
        <v>570366.03452316928</v>
      </c>
      <c r="W44" s="19"/>
      <c r="X44" s="36">
        <f t="shared" si="57"/>
        <v>5378.6827228849415</v>
      </c>
      <c r="Y44" s="19">
        <f t="shared" si="58"/>
        <v>4104.168574609208</v>
      </c>
      <c r="Z44" s="19">
        <f t="shared" si="59"/>
        <v>9482.8512974941495</v>
      </c>
      <c r="AA44" s="19">
        <f t="shared" si="5"/>
        <v>14258.70215242769</v>
      </c>
    </row>
    <row r="45" spans="1:28" ht="15" customHeight="1" x14ac:dyDescent="0.2">
      <c r="A45">
        <f t="shared" si="60"/>
        <v>38</v>
      </c>
      <c r="B45">
        <f t="shared" si="61"/>
        <v>59</v>
      </c>
      <c r="D45" s="1">
        <v>6500</v>
      </c>
      <c r="E45" s="7">
        <f t="shared" si="0"/>
        <v>390</v>
      </c>
      <c r="F45" s="1">
        <f t="shared" si="48"/>
        <v>754153.92675370874</v>
      </c>
      <c r="G45" s="1">
        <f t="shared" si="49"/>
        <v>761043.92675370874</v>
      </c>
      <c r="H45" s="1">
        <f t="shared" si="50"/>
        <v>45249.235605222522</v>
      </c>
      <c r="I45" s="1">
        <f t="shared" si="51"/>
        <v>806293.16235893127</v>
      </c>
      <c r="K45" s="36">
        <f t="shared" si="52"/>
        <v>163.79999999999998</v>
      </c>
      <c r="L45" s="1">
        <f t="shared" si="2"/>
        <v>232.35343058753287</v>
      </c>
      <c r="N45" s="22">
        <v>6500</v>
      </c>
      <c r="O45" s="21">
        <f t="shared" si="12"/>
        <v>760653.92675370874</v>
      </c>
      <c r="P45" s="19">
        <f t="shared" si="13"/>
        <v>45639.235605222522</v>
      </c>
      <c r="Q45" s="19">
        <f t="shared" si="53"/>
        <v>806293.16235893127</v>
      </c>
      <c r="R45" s="19">
        <f t="shared" si="54"/>
        <v>13691.770681566757</v>
      </c>
      <c r="S45" s="19">
        <f t="shared" si="55"/>
        <v>31947.464923655767</v>
      </c>
      <c r="T45" s="19">
        <f t="shared" si="17"/>
        <v>18378.78922305394</v>
      </c>
      <c r="U45" s="19">
        <f t="shared" si="56"/>
        <v>197356.56793114124</v>
      </c>
      <c r="V45" s="19">
        <f t="shared" si="19"/>
        <v>608936.59442779003</v>
      </c>
      <c r="W45" s="19"/>
      <c r="X45" s="36">
        <f t="shared" si="57"/>
        <v>5750.5436862580382</v>
      </c>
      <c r="Y45" s="19">
        <f t="shared" si="58"/>
        <v>4410.9094135329451</v>
      </c>
      <c r="Z45" s="19">
        <f t="shared" si="59"/>
        <v>10161.453099790982</v>
      </c>
      <c r="AA45" s="19">
        <f t="shared" si="5"/>
        <v>14414.21543034649</v>
      </c>
    </row>
    <row r="46" spans="1:28" ht="15" customHeight="1" x14ac:dyDescent="0.2">
      <c r="A46">
        <f t="shared" si="60"/>
        <v>39</v>
      </c>
      <c r="B46">
        <f t="shared" si="61"/>
        <v>60</v>
      </c>
      <c r="D46" s="1">
        <v>6500</v>
      </c>
      <c r="E46" s="7">
        <f t="shared" si="0"/>
        <v>390</v>
      </c>
      <c r="F46" s="1">
        <f t="shared" si="48"/>
        <v>806293.16235893127</v>
      </c>
      <c r="G46" s="1">
        <f t="shared" si="49"/>
        <v>813183.16235893127</v>
      </c>
      <c r="H46" s="1">
        <f t="shared" si="50"/>
        <v>48377.589741535878</v>
      </c>
      <c r="I46" s="1">
        <f t="shared" si="51"/>
        <v>861560.7521004671</v>
      </c>
      <c r="K46" s="36">
        <f t="shared" si="52"/>
        <v>163.79999999999998</v>
      </c>
      <c r="L46" s="1">
        <f t="shared" si="2"/>
        <v>219.20134961088004</v>
      </c>
      <c r="N46" s="22">
        <v>6500</v>
      </c>
      <c r="O46" s="21">
        <f t="shared" si="12"/>
        <v>812793.16235893127</v>
      </c>
      <c r="P46" s="19">
        <f t="shared" si="13"/>
        <v>48767.589741535878</v>
      </c>
      <c r="Q46" s="19">
        <f t="shared" si="53"/>
        <v>861560.7521004671</v>
      </c>
      <c r="R46" s="19">
        <f t="shared" si="54"/>
        <v>14630.276922460762</v>
      </c>
      <c r="S46" s="19">
        <f t="shared" si="55"/>
        <v>34137.312819075116</v>
      </c>
      <c r="T46" s="19">
        <f t="shared" si="17"/>
        <v>19735.656793114125</v>
      </c>
      <c r="U46" s="19">
        <f t="shared" si="56"/>
        <v>211758.22395710225</v>
      </c>
      <c r="V46" s="19">
        <f t="shared" si="19"/>
        <v>649802.52814336494</v>
      </c>
      <c r="W46" s="19"/>
      <c r="X46" s="36">
        <f t="shared" si="57"/>
        <v>6144.7163074335194</v>
      </c>
      <c r="Y46" s="19">
        <f t="shared" si="58"/>
        <v>4736.5576303473899</v>
      </c>
      <c r="Z46" s="19">
        <f t="shared" si="59"/>
        <v>10881.273937780908</v>
      </c>
      <c r="AA46" s="19">
        <f t="shared" si="5"/>
        <v>14561.599100410687</v>
      </c>
    </row>
    <row r="47" spans="1:28" ht="15" customHeight="1" x14ac:dyDescent="0.2">
      <c r="A47">
        <f t="shared" si="60"/>
        <v>40</v>
      </c>
      <c r="B47">
        <f t="shared" si="61"/>
        <v>61</v>
      </c>
      <c r="D47" s="1">
        <v>6500</v>
      </c>
      <c r="E47" s="7">
        <f t="shared" si="0"/>
        <v>390</v>
      </c>
      <c r="F47" s="1">
        <f t="shared" si="48"/>
        <v>861560.7521004671</v>
      </c>
      <c r="G47" s="1">
        <f t="shared" si="49"/>
        <v>868450.7521004671</v>
      </c>
      <c r="H47" s="1">
        <f t="shared" si="50"/>
        <v>51693.645126028023</v>
      </c>
      <c r="I47" s="1">
        <f t="shared" si="51"/>
        <v>920144.39722649509</v>
      </c>
      <c r="K47" s="36">
        <f t="shared" si="52"/>
        <v>163.79999999999998</v>
      </c>
      <c r="L47" s="1">
        <f t="shared" si="2"/>
        <v>206.79372604800002</v>
      </c>
      <c r="N47" s="22">
        <v>6500</v>
      </c>
      <c r="O47" s="21">
        <f t="shared" si="12"/>
        <v>868060.7521004671</v>
      </c>
      <c r="P47" s="19">
        <f t="shared" si="13"/>
        <v>52083.645126028023</v>
      </c>
      <c r="Q47" s="19">
        <f t="shared" si="53"/>
        <v>920144.39722649509</v>
      </c>
      <c r="R47" s="19">
        <f t="shared" si="54"/>
        <v>15625.093537808407</v>
      </c>
      <c r="S47" s="19">
        <f t="shared" si="55"/>
        <v>36458.55158821962</v>
      </c>
      <c r="T47" s="19">
        <f t="shared" si="17"/>
        <v>21175.822395710227</v>
      </c>
      <c r="U47" s="19">
        <f t="shared" si="56"/>
        <v>227040.95314961165</v>
      </c>
      <c r="V47" s="19">
        <f t="shared" si="19"/>
        <v>693103.44407688361</v>
      </c>
      <c r="W47" s="19"/>
      <c r="X47" s="36">
        <f t="shared" si="57"/>
        <v>6562.5392858795303</v>
      </c>
      <c r="Y47" s="19">
        <f t="shared" si="58"/>
        <v>5082.1973749704548</v>
      </c>
      <c r="Z47" s="19">
        <f t="shared" si="59"/>
        <v>11644.736660849985</v>
      </c>
      <c r="AA47" s="19">
        <f t="shared" si="5"/>
        <v>14701.211739590444</v>
      </c>
    </row>
    <row r="48" spans="1:28" ht="15" customHeight="1" x14ac:dyDescent="0.2">
      <c r="A48">
        <f t="shared" si="60"/>
        <v>41</v>
      </c>
      <c r="B48">
        <f t="shared" si="61"/>
        <v>62</v>
      </c>
      <c r="D48" s="1">
        <v>6500</v>
      </c>
      <c r="E48" s="7">
        <f t="shared" si="0"/>
        <v>390</v>
      </c>
      <c r="F48" s="1">
        <f t="shared" si="48"/>
        <v>920144.39722649509</v>
      </c>
      <c r="G48" s="1">
        <f t="shared" si="49"/>
        <v>927034.39722649509</v>
      </c>
      <c r="H48" s="1">
        <f t="shared" si="50"/>
        <v>55208.663833589701</v>
      </c>
      <c r="I48" s="1">
        <f t="shared" si="51"/>
        <v>982243.06106008473</v>
      </c>
      <c r="K48" s="36">
        <f t="shared" si="52"/>
        <v>163.79999999999998</v>
      </c>
      <c r="L48" s="1">
        <f t="shared" si="2"/>
        <v>195.08842080000002</v>
      </c>
      <c r="N48" s="22">
        <v>6500</v>
      </c>
      <c r="O48" s="21">
        <f t="shared" si="12"/>
        <v>926644.39722649509</v>
      </c>
      <c r="P48" s="19">
        <f t="shared" si="13"/>
        <v>55598.663833589701</v>
      </c>
      <c r="Q48" s="19">
        <f t="shared" si="53"/>
        <v>982243.06106008473</v>
      </c>
      <c r="R48" s="19">
        <f t="shared" si="54"/>
        <v>16679.599150076909</v>
      </c>
      <c r="S48" s="19">
        <f t="shared" si="55"/>
        <v>38919.064683512792</v>
      </c>
      <c r="T48" s="19">
        <f t="shared" si="17"/>
        <v>22704.095314961167</v>
      </c>
      <c r="U48" s="19">
        <f t="shared" si="56"/>
        <v>243255.92251816328</v>
      </c>
      <c r="V48" s="19">
        <f t="shared" si="19"/>
        <v>738987.13854192162</v>
      </c>
      <c r="W48" s="19"/>
      <c r="X48" s="36">
        <f t="shared" si="57"/>
        <v>7005.4316430323015</v>
      </c>
      <c r="Y48" s="19">
        <f t="shared" si="58"/>
        <v>5448.9828755906801</v>
      </c>
      <c r="Z48" s="19">
        <f t="shared" si="59"/>
        <v>12454.414518622982</v>
      </c>
      <c r="AA48" s="19">
        <f t="shared" si="5"/>
        <v>14833.406962312272</v>
      </c>
    </row>
    <row r="49" spans="1:28" ht="15" customHeight="1" x14ac:dyDescent="0.2">
      <c r="A49">
        <f t="shared" si="60"/>
        <v>42</v>
      </c>
      <c r="B49">
        <f t="shared" si="61"/>
        <v>63</v>
      </c>
      <c r="D49" s="1">
        <v>6500</v>
      </c>
      <c r="E49" s="7">
        <f t="shared" si="0"/>
        <v>390</v>
      </c>
      <c r="F49" s="1">
        <f t="shared" ref="F49:F51" si="62">I48</f>
        <v>982243.06106008473</v>
      </c>
      <c r="G49" s="1">
        <f t="shared" ref="G49:G51" si="63">SUM(D49:F49)</f>
        <v>989133.06106008473</v>
      </c>
      <c r="H49" s="1">
        <f t="shared" ref="H49:H51" si="64">F49*$E$1</f>
        <v>58934.583663605081</v>
      </c>
      <c r="I49" s="1">
        <f t="shared" ref="I49:I51" si="65">G49+H49</f>
        <v>1048067.6447236898</v>
      </c>
      <c r="K49" s="36">
        <f t="shared" ref="K49:K51" si="66">E49*$G$2</f>
        <v>163.79999999999998</v>
      </c>
      <c r="L49" s="1">
        <f t="shared" si="2"/>
        <v>184.04568</v>
      </c>
      <c r="N49" s="22">
        <v>6500</v>
      </c>
      <c r="O49" s="21">
        <f t="shared" si="12"/>
        <v>988743.06106008473</v>
      </c>
      <c r="P49" s="19">
        <f t="shared" si="13"/>
        <v>59324.583663605081</v>
      </c>
      <c r="Q49" s="19">
        <f t="shared" si="53"/>
        <v>1048067.6447236898</v>
      </c>
      <c r="R49" s="19">
        <f t="shared" si="54"/>
        <v>17797.375099081524</v>
      </c>
      <c r="S49" s="19">
        <f t="shared" si="55"/>
        <v>41527.208564523557</v>
      </c>
      <c r="T49" s="19">
        <f t="shared" si="17"/>
        <v>24325.592251816328</v>
      </c>
      <c r="U49" s="19">
        <f t="shared" si="56"/>
        <v>260457.5388308705</v>
      </c>
      <c r="V49" s="19">
        <f t="shared" si="19"/>
        <v>787610.10589281947</v>
      </c>
      <c r="W49" s="19"/>
      <c r="X49" s="36">
        <f t="shared" si="57"/>
        <v>7474.8975416142403</v>
      </c>
      <c r="Y49" s="19">
        <f t="shared" si="58"/>
        <v>5838.1421404359189</v>
      </c>
      <c r="Z49" s="19">
        <f t="shared" si="59"/>
        <v>13313.039682050159</v>
      </c>
      <c r="AA49" s="19">
        <f t="shared" si="5"/>
        <v>14958.531386751562</v>
      </c>
    </row>
    <row r="50" spans="1:28" ht="15" customHeight="1" x14ac:dyDescent="0.2">
      <c r="A50">
        <f t="shared" si="60"/>
        <v>43</v>
      </c>
      <c r="B50">
        <f t="shared" si="61"/>
        <v>64</v>
      </c>
      <c r="D50" s="1">
        <v>6500</v>
      </c>
      <c r="E50" s="7">
        <f t="shared" si="0"/>
        <v>390</v>
      </c>
      <c r="F50" s="1">
        <f t="shared" si="62"/>
        <v>1048067.6447236898</v>
      </c>
      <c r="G50" s="1">
        <f t="shared" si="63"/>
        <v>1054957.6447236896</v>
      </c>
      <c r="H50" s="1">
        <f t="shared" si="64"/>
        <v>62884.058683421383</v>
      </c>
      <c r="I50" s="1">
        <f t="shared" si="65"/>
        <v>1117841.7034071111</v>
      </c>
      <c r="K50" s="36">
        <f t="shared" si="66"/>
        <v>163.79999999999998</v>
      </c>
      <c r="L50" s="1">
        <f t="shared" si="2"/>
        <v>173.62799999999999</v>
      </c>
      <c r="N50" s="22">
        <v>6500</v>
      </c>
      <c r="O50" s="21">
        <f t="shared" si="12"/>
        <v>1054567.6447236896</v>
      </c>
      <c r="P50" s="19">
        <f t="shared" si="13"/>
        <v>63274.058683421375</v>
      </c>
      <c r="Q50" s="19">
        <f t="shared" si="53"/>
        <v>1117841.7034071111</v>
      </c>
      <c r="R50" s="19">
        <f t="shared" si="54"/>
        <v>18982.217605026413</v>
      </c>
      <c r="S50" s="19">
        <f t="shared" si="55"/>
        <v>44291.841078394966</v>
      </c>
      <c r="T50" s="19">
        <f t="shared" si="17"/>
        <v>26045.753883087051</v>
      </c>
      <c r="U50" s="19">
        <f t="shared" si="56"/>
        <v>278703.62602617836</v>
      </c>
      <c r="V50" s="19">
        <f t="shared" si="19"/>
        <v>839138.07738093298</v>
      </c>
      <c r="W50" s="19"/>
      <c r="X50" s="36">
        <f t="shared" si="57"/>
        <v>7972.5313941110935</v>
      </c>
      <c r="Y50" s="19">
        <f t="shared" si="58"/>
        <v>6250.9809319408923</v>
      </c>
      <c r="Z50" s="19">
        <f t="shared" si="59"/>
        <v>14223.512326051987</v>
      </c>
      <c r="AA50" s="19">
        <f t="shared" si="5"/>
        <v>15076.923065615107</v>
      </c>
    </row>
    <row r="51" spans="1:28" ht="15" customHeight="1" x14ac:dyDescent="0.2">
      <c r="A51">
        <f t="shared" ref="A51" si="67">A50+1</f>
        <v>44</v>
      </c>
      <c r="B51">
        <f t="shared" ref="B51" si="68">B50+1</f>
        <v>65</v>
      </c>
      <c r="D51" s="1">
        <v>6500</v>
      </c>
      <c r="E51" s="7">
        <f t="shared" si="0"/>
        <v>390</v>
      </c>
      <c r="F51" s="1">
        <f t="shared" si="62"/>
        <v>1117841.7034071111</v>
      </c>
      <c r="G51" s="1">
        <f t="shared" si="63"/>
        <v>1124731.7034071111</v>
      </c>
      <c r="H51" s="1">
        <f t="shared" si="64"/>
        <v>67070.502204426666</v>
      </c>
      <c r="I51" s="67">
        <f t="shared" si="65"/>
        <v>1191802.2056115377</v>
      </c>
      <c r="K51" s="36">
        <f t="shared" si="66"/>
        <v>163.79999999999998</v>
      </c>
      <c r="L51" s="11">
        <f t="shared" si="2"/>
        <v>163.79999999999998</v>
      </c>
      <c r="N51" s="22">
        <v>6500</v>
      </c>
      <c r="O51" s="21">
        <f t="shared" si="12"/>
        <v>1124341.7034071111</v>
      </c>
      <c r="P51" s="19">
        <f t="shared" si="13"/>
        <v>67460.502204426666</v>
      </c>
      <c r="Q51" s="61">
        <f t="shared" si="53"/>
        <v>1191802.2056115377</v>
      </c>
      <c r="R51" s="19">
        <f t="shared" si="54"/>
        <v>20238.150661328</v>
      </c>
      <c r="S51" s="19">
        <f t="shared" si="55"/>
        <v>47222.351543098666</v>
      </c>
      <c r="T51" s="19">
        <f t="shared" si="17"/>
        <v>27870.362602617839</v>
      </c>
      <c r="U51" s="19">
        <f t="shared" si="56"/>
        <v>298055.61496665922</v>
      </c>
      <c r="V51" s="19">
        <f t="shared" si="19"/>
        <v>893746.5906448788</v>
      </c>
      <c r="W51" s="19"/>
      <c r="X51" s="36">
        <f t="shared" si="57"/>
        <v>8500.0232777577603</v>
      </c>
      <c r="Y51" s="19">
        <f t="shared" si="58"/>
        <v>6688.8870246282813</v>
      </c>
      <c r="Z51" s="19">
        <f t="shared" si="59"/>
        <v>15188.910302386041</v>
      </c>
      <c r="AA51" s="11">
        <f t="shared" si="5"/>
        <v>15188.910302386041</v>
      </c>
    </row>
    <row r="53" spans="1:28" s="12" customFormat="1" ht="16.5" customHeight="1" x14ac:dyDescent="0.2">
      <c r="D53" s="13"/>
      <c r="E53" s="13"/>
      <c r="F53" s="13"/>
      <c r="G53" s="12" t="s">
        <v>31</v>
      </c>
      <c r="H53" s="13"/>
      <c r="I53" s="66">
        <f>I51-L53</f>
        <v>1167032.2401516677</v>
      </c>
      <c r="J53" s="13"/>
      <c r="K53" s="13"/>
      <c r="L53" s="62">
        <f>SUM(L8:L52)</f>
        <v>24769.965459870036</v>
      </c>
      <c r="M53" s="63"/>
      <c r="N53" s="64"/>
      <c r="O53" s="13"/>
      <c r="P53" s="13"/>
      <c r="Q53" s="13"/>
      <c r="R53" s="13"/>
      <c r="S53" s="13"/>
      <c r="T53" s="13"/>
      <c r="U53" s="13"/>
      <c r="V53" s="13"/>
      <c r="W53" s="13"/>
      <c r="X53" s="12" t="s">
        <v>30</v>
      </c>
      <c r="Y53" s="13"/>
      <c r="Z53" s="13">
        <f>U51-(U51*E3)+V51</f>
        <v>1120268.8580195399</v>
      </c>
      <c r="AA53" s="62">
        <f>SUM(AA8:AA52)</f>
        <v>417193.21492794494</v>
      </c>
      <c r="AB53" s="65"/>
    </row>
    <row r="54" spans="1:28" s="12" customFormat="1" ht="16.5" customHeight="1" x14ac:dyDescent="0.2">
      <c r="D54" s="13"/>
      <c r="E54" s="13"/>
      <c r="F54" s="13"/>
      <c r="G54" s="13" t="s">
        <v>32</v>
      </c>
      <c r="H54" s="13"/>
      <c r="I54" s="66">
        <f>Z54-I53</f>
        <v>-463956.59706007282</v>
      </c>
      <c r="J54" s="13"/>
      <c r="K54" s="13"/>
      <c r="L54" s="13"/>
      <c r="M54" s="63"/>
      <c r="N54" s="64"/>
      <c r="O54" s="13"/>
      <c r="P54" s="13"/>
      <c r="Q54" s="13"/>
      <c r="R54" s="13"/>
      <c r="S54" s="13"/>
      <c r="T54" s="13"/>
      <c r="U54" s="13"/>
      <c r="V54" s="13"/>
      <c r="W54" s="13"/>
      <c r="X54" s="12" t="s">
        <v>31</v>
      </c>
      <c r="Y54" s="13"/>
      <c r="Z54" s="66">
        <f>Z53-AA53</f>
        <v>703075.64309159492</v>
      </c>
      <c r="AA54" s="13"/>
      <c r="AB54" s="65"/>
    </row>
  </sheetData>
  <mergeCells count="4">
    <mergeCell ref="X5:AA5"/>
    <mergeCell ref="D5:I5"/>
    <mergeCell ref="K5:L5"/>
    <mergeCell ref="N5:V5"/>
  </mergeCells>
  <printOptions gridLines="1"/>
  <pageMargins left="0.2" right="0.2" top="0.75" bottom="0.25" header="0.3" footer="0.3"/>
  <pageSetup scale="85" fitToWidth="3" fitToHeight="0" orientation="portrait" r:id="rId1"/>
  <headerFooter>
    <oddHeader>&amp;C&amp;"-,Regular"&amp;12After-Tax IRA versus Taxable Portfolio Investment Comparison</oddHeader>
  </headerFooter>
  <colBreaks count="1" manualBreakCount="1">
    <brk id="13" min="6" max="5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After-Tax IRA Lifetime Savings</vt:lpstr>
      <vt:lpstr>'After-Tax IRA Lifetime Savings'!Print_Area</vt:lpstr>
      <vt:lpstr>'After-Tax IRA Lifetime Savings'!Print_Titles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2017-02-20T23:55:05Z</cp:lastPrinted>
  <dcterms:created xsi:type="dcterms:W3CDTF">2017-02-20T19:40:12Z</dcterms:created>
  <dcterms:modified xsi:type="dcterms:W3CDTF">2017-02-20T23:57:49Z</dcterms:modified>
</cp:coreProperties>
</file>